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4.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5.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drawings/drawing6.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drawings/drawing7.xml" ContentType="application/vnd.openxmlformats-officedocument.drawing+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drawings/drawing8.xml" ContentType="application/vnd.openxmlformats-officedocument.drawing+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drawings/drawing9.xml" ContentType="application/vnd.openxmlformats-officedocument.drawing+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drawings/drawing10.xml" ContentType="application/vnd.openxmlformats-officedocument.drawing+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drawings/drawing11.xml" ContentType="application/vnd.openxmlformats-officedocument.drawing+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drawings/drawing12.xml" ContentType="application/vnd.openxmlformats-officedocument.drawing+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drawings/drawing13.xml" ContentType="application/vnd.openxmlformats-officedocument.drawing+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drawings/drawing14.xml" ContentType="application/vnd.openxmlformats-officedocument.drawing+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drawings/drawing15.xml" ContentType="application/vnd.openxmlformats-officedocument.drawing+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drawings/drawing16.xml" ContentType="application/vnd.openxmlformats-officedocument.drawing+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calibremining-my.sharepoint.com/personal/lhabed_calibremining_com/Documents/04. REPORTS/GRI/GRI_2023/"/>
    </mc:Choice>
  </mc:AlternateContent>
  <xr:revisionPtr revIDLastSave="71" documentId="8_{D7C82BF4-FFB9-4C3B-BF54-54E874AE1F79}" xr6:coauthVersionLast="47" xr6:coauthVersionMax="47" xr10:uidLastSave="{DEBEBE4B-C8CD-4787-AA9A-2D25344DCA83}"/>
  <bookViews>
    <workbookView xWindow="20370" yWindow="-120" windowWidth="29040" windowHeight="15840" tabRatio="959" xr2:uid="{BD3ED4F7-AB59-42B4-BBE1-DE97DF24C581}"/>
  </bookViews>
  <sheets>
    <sheet name="Home" sheetId="1" r:id="rId1"/>
    <sheet name="Content" sheetId="30" r:id="rId2"/>
    <sheet name="Overview" sheetId="32" r:id="rId3"/>
    <sheet name="COMMUNITIES &amp; INDIGENOUS" sheetId="36" r:id="rId4"/>
    <sheet name="CORP. GOV &amp; BUSSINESS ETHICS" sheetId="38" r:id="rId5"/>
    <sheet name="ENV. &amp; BIODIVERSITY MGMT." sheetId="40" r:id="rId6"/>
    <sheet name="GHG EMISSIONS" sheetId="41" r:id="rId7"/>
    <sheet name="H&amp;S" sheetId="42" r:id="rId8"/>
    <sheet name="LABOUR RIGHTS" sheetId="43" r:id="rId9"/>
    <sheet name="LAND &amp; RESOURCE RIGHTS" sheetId="44" r:id="rId10"/>
    <sheet name="RESPONSIBLE PROCUREMENT" sheetId="45" r:id="rId11"/>
    <sheet name="SECURITY PRACTICES" sheetId="46" r:id="rId12"/>
    <sheet name="SOCIOEC. CONTRIBUTIONS" sheetId="47" r:id="rId13"/>
    <sheet name="TAX TRANSPARENCY" sheetId="48" r:id="rId14"/>
    <sheet name="WASTE &amp; MATERIALS" sheetId="49" r:id="rId15"/>
    <sheet name="WATER &amp; EFFLUENTS" sheetId="50" r:id="rId16"/>
    <sheet name="Scorecards" sheetId="51" r:id="rId17"/>
  </sheets>
  <definedNames>
    <definedName name="_2023_Sustainability_scorecard">#REF!</definedName>
    <definedName name="Approach_to_stakeholder_engagement">#REF!</definedName>
    <definedName name="Classification">#REF!</definedName>
    <definedName name="Critical_Incident_Mgmt">#REF!</definedName>
    <definedName name="Duration">#REF!</definedName>
    <definedName name="Ecosystem">#REF!</definedName>
    <definedName name="Entities_included_in_the_organization_s_sustainability_reporting">#REF!</definedName>
    <definedName name="Framework">#REF!</definedName>
    <definedName name="Infrastructure_investments_and_services_supported">#REF!</definedName>
    <definedName name="Investment">#REF!</definedName>
    <definedName name="Investment_type">#REF!</definedName>
    <definedName name="IUCN">#REF!</definedName>
    <definedName name="List_of_material_topics">#REF!</definedName>
    <definedName name="Location">#REF!</definedName>
    <definedName name="Mechanisms_for_seeking_advice_and_raising_concerns">#REF!</definedName>
    <definedName name="Memberships_and_associations">#REF!</definedName>
    <definedName name="Position">#REF!</definedName>
    <definedName name="Production_of_metal_ores_and_finished_metal_products">#REF!</definedName>
    <definedName name="Progress_toward_2022_sustainability_scorecard">#REF!</definedName>
    <definedName name="Project">#REF!</definedName>
    <definedName name="reversibility">#REF!</definedName>
    <definedName name="Risks">#REF!</definedName>
    <definedName name="Sector">#REF!</definedName>
    <definedName name="Severity">#REF!</definedName>
    <definedName name="Site">#REF!</definedName>
    <definedName name="Spill">#REF!</definedName>
    <definedName name="Status">#REF!</definedName>
    <definedName name="Strategy___Management">#REF!</definedName>
    <definedName name="StrategyMgmt_Labour">#REF!</definedName>
    <definedName name="Term">#REF!</definedName>
    <definedName name="Total_weight_of_non_mineral_waste_generated__in_metric_tonnes__T">#REF!</definedName>
    <definedName name="Type">#REF!</definedName>
    <definedName name="YesNo">#REF!</definedName>
    <definedName name="YesNoN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47" l="1"/>
  <c r="C37" i="47"/>
  <c r="C36" i="47"/>
  <c r="C60" i="47"/>
  <c r="C55" i="47" s="1"/>
  <c r="C61" i="47" s="1"/>
  <c r="D55" i="47"/>
  <c r="D54" i="47"/>
  <c r="D61" i="47" s="1"/>
  <c r="F52" i="47"/>
  <c r="F43" i="47" s="1"/>
  <c r="E52" i="47"/>
  <c r="E43" i="47" s="1"/>
  <c r="C52" i="47"/>
  <c r="F46" i="47"/>
  <c r="E46" i="47"/>
  <c r="D46" i="47"/>
  <c r="D52" i="47" s="1"/>
  <c r="F42" i="47"/>
  <c r="E42" i="47"/>
  <c r="D42" i="47"/>
  <c r="C42" i="47"/>
  <c r="F41" i="47"/>
  <c r="E41" i="47"/>
  <c r="D41" i="47"/>
  <c r="C41" i="47"/>
  <c r="F40" i="47"/>
  <c r="E40" i="47"/>
  <c r="D40" i="47"/>
  <c r="C40" i="47"/>
  <c r="F39" i="47"/>
  <c r="E39" i="47"/>
  <c r="D39" i="47"/>
  <c r="D37" i="47" s="1"/>
  <c r="C39" i="47"/>
  <c r="F38" i="47"/>
  <c r="E38" i="47"/>
  <c r="D38" i="47"/>
  <c r="C38" i="47"/>
  <c r="F37" i="47"/>
  <c r="E37" i="47"/>
  <c r="F36" i="47"/>
  <c r="E36" i="47"/>
  <c r="C301" i="43"/>
  <c r="E292" i="43"/>
  <c r="C298" i="43"/>
  <c r="C296" i="43"/>
  <c r="C295" i="43"/>
  <c r="D36" i="47" l="1"/>
  <c r="D43" i="47" s="1"/>
  <c r="C292" i="43"/>
  <c r="F83" i="47" l="1"/>
  <c r="H87" i="47"/>
  <c r="H88" i="47"/>
  <c r="F238" i="50" l="1"/>
  <c r="F240" i="50" s="1"/>
  <c r="E238" i="50"/>
  <c r="E240" i="50" s="1"/>
  <c r="D238" i="50"/>
  <c r="D240" i="50" s="1"/>
  <c r="D37" i="48"/>
  <c r="D116" i="47"/>
  <c r="D133" i="47" s="1"/>
  <c r="C116" i="47"/>
  <c r="C133" i="47" s="1"/>
  <c r="F112" i="47"/>
  <c r="F129" i="47" s="1"/>
  <c r="E112" i="47"/>
  <c r="E129" i="47" s="1"/>
  <c r="D112" i="47"/>
  <c r="D129" i="47" s="1"/>
  <c r="C112" i="47"/>
  <c r="C129" i="47" s="1"/>
  <c r="F111" i="47"/>
  <c r="E111" i="47"/>
  <c r="D111" i="47"/>
  <c r="C111" i="47"/>
  <c r="F110" i="47"/>
  <c r="E110" i="47"/>
  <c r="D110" i="47"/>
  <c r="C110" i="47"/>
  <c r="F109" i="47"/>
  <c r="E109" i="47"/>
  <c r="D109" i="47"/>
  <c r="C109" i="47"/>
  <c r="F76" i="44"/>
  <c r="E76" i="44"/>
  <c r="D76" i="44"/>
  <c r="C76" i="44"/>
  <c r="F75" i="44"/>
  <c r="E75" i="44"/>
  <c r="D75" i="44"/>
  <c r="C75" i="44"/>
  <c r="G74" i="44"/>
  <c r="D58" i="44"/>
  <c r="C302" i="43"/>
  <c r="E300" i="43"/>
  <c r="F302" i="43" s="1"/>
  <c r="C299" i="43"/>
  <c r="E297" i="43"/>
  <c r="F299" i="43" s="1"/>
  <c r="I294" i="43"/>
  <c r="J296" i="43" s="1"/>
  <c r="G294" i="43"/>
  <c r="H296" i="43" s="1"/>
  <c r="E294" i="43"/>
  <c r="F295" i="43" s="1"/>
  <c r="I293" i="43"/>
  <c r="E293" i="43"/>
  <c r="I292" i="43"/>
  <c r="F281" i="43"/>
  <c r="E281" i="43"/>
  <c r="D281" i="43"/>
  <c r="C281" i="43"/>
  <c r="C275" i="43"/>
  <c r="C274" i="43"/>
  <c r="F272" i="43"/>
  <c r="E272" i="43"/>
  <c r="D272" i="43"/>
  <c r="C272" i="43"/>
  <c r="C262" i="43"/>
  <c r="D261" i="43" s="1"/>
  <c r="C248" i="43"/>
  <c r="C250" i="43" s="1"/>
  <c r="C195" i="43"/>
  <c r="E195" i="43"/>
  <c r="G195" i="43"/>
  <c r="I195" i="43"/>
  <c r="C200" i="43"/>
  <c r="C201" i="43"/>
  <c r="C202" i="43"/>
  <c r="C204" i="43"/>
  <c r="C205" i="43"/>
  <c r="C207" i="43"/>
  <c r="C208" i="43"/>
  <c r="C209" i="43"/>
  <c r="C229" i="43"/>
  <c r="C228" i="43"/>
  <c r="C227" i="43"/>
  <c r="C225" i="43"/>
  <c r="C224" i="43"/>
  <c r="C222" i="43"/>
  <c r="C221" i="43"/>
  <c r="C220" i="43"/>
  <c r="C215" i="43"/>
  <c r="C214" i="43"/>
  <c r="I212" i="43"/>
  <c r="G212" i="43"/>
  <c r="E212" i="43"/>
  <c r="C212" i="43"/>
  <c r="J166" i="43"/>
  <c r="I166" i="43"/>
  <c r="H166" i="43"/>
  <c r="G166" i="43"/>
  <c r="F166" i="43"/>
  <c r="E166" i="43"/>
  <c r="D166" i="43"/>
  <c r="C166" i="43"/>
  <c r="J163" i="43"/>
  <c r="I163" i="43"/>
  <c r="H163" i="43"/>
  <c r="G163" i="43"/>
  <c r="F163" i="43"/>
  <c r="E163" i="43"/>
  <c r="D163" i="43"/>
  <c r="C163" i="43"/>
  <c r="J160" i="43"/>
  <c r="I160" i="43"/>
  <c r="H160" i="43"/>
  <c r="G160" i="43"/>
  <c r="F160" i="43"/>
  <c r="E160" i="43"/>
  <c r="D160" i="43"/>
  <c r="C160" i="43"/>
  <c r="J159" i="43"/>
  <c r="I159" i="43"/>
  <c r="H159" i="43"/>
  <c r="G159" i="43"/>
  <c r="F159" i="43"/>
  <c r="E159" i="43"/>
  <c r="D159" i="43"/>
  <c r="C159" i="43"/>
  <c r="J158" i="43"/>
  <c r="J157" i="43" s="1"/>
  <c r="C147" i="43" s="1"/>
  <c r="I158" i="43"/>
  <c r="H158" i="43"/>
  <c r="G158" i="43"/>
  <c r="G157" i="43" s="1"/>
  <c r="C143" i="43" s="1"/>
  <c r="F158" i="43"/>
  <c r="F157" i="43" s="1"/>
  <c r="C142" i="43" s="1"/>
  <c r="E158" i="43"/>
  <c r="E157" i="43" s="1"/>
  <c r="C141" i="43" s="1"/>
  <c r="D158" i="43"/>
  <c r="C158" i="43"/>
  <c r="I157" i="43"/>
  <c r="C146" i="43" s="1"/>
  <c r="D157" i="43"/>
  <c r="C140" i="43" s="1"/>
  <c r="C157" i="43"/>
  <c r="C139" i="43"/>
  <c r="F134" i="43"/>
  <c r="E134" i="43"/>
  <c r="D134" i="43"/>
  <c r="F122" i="43"/>
  <c r="F187" i="43" s="1"/>
  <c r="E122" i="43"/>
  <c r="E187" i="43" s="1"/>
  <c r="D122" i="43"/>
  <c r="D187" i="43" s="1"/>
  <c r="H118" i="43"/>
  <c r="C118" i="43"/>
  <c r="H117" i="43"/>
  <c r="C117" i="43"/>
  <c r="H116" i="43"/>
  <c r="C116" i="43"/>
  <c r="H115" i="43"/>
  <c r="C115" i="43"/>
  <c r="H114" i="43"/>
  <c r="C114" i="43"/>
  <c r="I113" i="43"/>
  <c r="G113" i="43"/>
  <c r="F113" i="43"/>
  <c r="E113" i="43"/>
  <c r="D113" i="43"/>
  <c r="C113" i="43"/>
  <c r="C132" i="43" s="1"/>
  <c r="H112" i="43"/>
  <c r="C112" i="43"/>
  <c r="G111" i="43"/>
  <c r="G107" i="43" s="1"/>
  <c r="F111" i="43"/>
  <c r="F107" i="43" s="1"/>
  <c r="H110" i="43"/>
  <c r="C110" i="43"/>
  <c r="H109" i="43"/>
  <c r="C109" i="43"/>
  <c r="H108" i="43"/>
  <c r="E108" i="43"/>
  <c r="D108" i="43"/>
  <c r="D111" i="43" s="1"/>
  <c r="I107" i="43"/>
  <c r="H106" i="43"/>
  <c r="C106" i="43"/>
  <c r="H105" i="43"/>
  <c r="C105" i="43"/>
  <c r="C101" i="43" s="1"/>
  <c r="C130" i="43" s="1"/>
  <c r="H104" i="43"/>
  <c r="C104" i="43"/>
  <c r="H103" i="43"/>
  <c r="C103" i="43"/>
  <c r="H102" i="43"/>
  <c r="C102" i="43"/>
  <c r="I101" i="43"/>
  <c r="G101" i="43"/>
  <c r="F101" i="43"/>
  <c r="E101" i="43"/>
  <c r="D101" i="43"/>
  <c r="I100" i="43"/>
  <c r="G100" i="43"/>
  <c r="F100" i="43"/>
  <c r="E100" i="43"/>
  <c r="D100" i="43"/>
  <c r="I99" i="43"/>
  <c r="I95" i="43" s="1"/>
  <c r="C137" i="43" s="1"/>
  <c r="I98" i="43"/>
  <c r="G98" i="43"/>
  <c r="F98" i="43"/>
  <c r="E98" i="43"/>
  <c r="D98" i="43"/>
  <c r="I97" i="43"/>
  <c r="G97" i="43"/>
  <c r="F97" i="43"/>
  <c r="E97" i="43"/>
  <c r="D97" i="43"/>
  <c r="I96" i="43"/>
  <c r="G96" i="43"/>
  <c r="F96" i="43"/>
  <c r="D73" i="43"/>
  <c r="C73" i="43"/>
  <c r="F60" i="43"/>
  <c r="F59" i="43"/>
  <c r="F58" i="43"/>
  <c r="F57" i="43"/>
  <c r="F55" i="43"/>
  <c r="F44" i="43"/>
  <c r="E44" i="43"/>
  <c r="D44" i="43"/>
  <c r="C44" i="43"/>
  <c r="D91" i="41"/>
  <c r="C91" i="41"/>
  <c r="F90" i="41"/>
  <c r="E90" i="41"/>
  <c r="D90" i="41"/>
  <c r="C90" i="41"/>
  <c r="F89" i="41"/>
  <c r="F92" i="41" s="1"/>
  <c r="E89" i="41"/>
  <c r="E92" i="41" s="1"/>
  <c r="D89" i="41"/>
  <c r="D92" i="41" s="1"/>
  <c r="C89" i="41"/>
  <c r="C92" i="41" s="1"/>
  <c r="F83" i="41"/>
  <c r="E83" i="41"/>
  <c r="D83" i="41"/>
  <c r="C83" i="41"/>
  <c r="F74" i="41"/>
  <c r="E74" i="41"/>
  <c r="D74" i="41"/>
  <c r="C74" i="41"/>
  <c r="E73" i="40"/>
  <c r="E95" i="40" s="1"/>
  <c r="D73" i="40"/>
  <c r="D95" i="40" s="1"/>
  <c r="C73" i="40"/>
  <c r="C95" i="40" s="1"/>
  <c r="E59" i="40"/>
  <c r="C59" i="40"/>
  <c r="E58" i="40"/>
  <c r="D58" i="40"/>
  <c r="C58" i="40"/>
  <c r="D56" i="40"/>
  <c r="D59" i="40" s="1"/>
  <c r="C97" i="38"/>
  <c r="C91" i="38"/>
  <c r="C82" i="38"/>
  <c r="C66" i="38"/>
  <c r="C60" i="38"/>
  <c r="C47" i="38"/>
  <c r="F35" i="38"/>
  <c r="E35" i="38"/>
  <c r="D35" i="38"/>
  <c r="C35" i="38"/>
  <c r="F88" i="36"/>
  <c r="E88" i="36"/>
  <c r="D88" i="36"/>
  <c r="C88" i="36"/>
  <c r="C17" i="32"/>
  <c r="C16" i="32"/>
  <c r="H157" i="43" l="1"/>
  <c r="C145" i="43" s="1"/>
  <c r="C98" i="43"/>
  <c r="H100" i="43"/>
  <c r="C294" i="43"/>
  <c r="D295" i="43" s="1"/>
  <c r="F108" i="47"/>
  <c r="D108" i="47"/>
  <c r="D123" i="47" s="1"/>
  <c r="D239" i="50"/>
  <c r="E239" i="50"/>
  <c r="F239" i="50"/>
  <c r="G291" i="43"/>
  <c r="E108" i="47"/>
  <c r="E123" i="47" s="1"/>
  <c r="E124" i="47"/>
  <c r="F123" i="47"/>
  <c r="F124" i="47"/>
  <c r="F125" i="47"/>
  <c r="E128" i="47"/>
  <c r="E127" i="47"/>
  <c r="F128" i="47"/>
  <c r="F127" i="47"/>
  <c r="C108" i="47"/>
  <c r="C123" i="47" s="1"/>
  <c r="C132" i="47"/>
  <c r="D132" i="47"/>
  <c r="C127" i="47"/>
  <c r="C128" i="47"/>
  <c r="C131" i="47"/>
  <c r="D127" i="47"/>
  <c r="D128" i="47"/>
  <c r="D131" i="47"/>
  <c r="G75" i="44"/>
  <c r="G76" i="44"/>
  <c r="E291" i="43"/>
  <c r="I291" i="43"/>
  <c r="J292" i="43" s="1"/>
  <c r="F301" i="43"/>
  <c r="H96" i="43"/>
  <c r="F195" i="43"/>
  <c r="F296" i="43"/>
  <c r="H98" i="43"/>
  <c r="C100" i="43"/>
  <c r="H101" i="43"/>
  <c r="J195" i="43"/>
  <c r="C293" i="43"/>
  <c r="F298" i="43"/>
  <c r="C297" i="43"/>
  <c r="D298" i="43" s="1"/>
  <c r="J212" i="43"/>
  <c r="D296" i="43"/>
  <c r="H195" i="43"/>
  <c r="F212" i="43"/>
  <c r="H212" i="43"/>
  <c r="D259" i="43"/>
  <c r="H295" i="43"/>
  <c r="J295" i="43"/>
  <c r="D260" i="43"/>
  <c r="C249" i="43"/>
  <c r="C251" i="43" s="1"/>
  <c r="H97" i="43"/>
  <c r="H107" i="43"/>
  <c r="C97" i="43"/>
  <c r="C125" i="43" s="1"/>
  <c r="D182" i="43"/>
  <c r="D183" i="43"/>
  <c r="D185" i="43"/>
  <c r="D186" i="43"/>
  <c r="E182" i="43"/>
  <c r="E183" i="43"/>
  <c r="E185" i="43"/>
  <c r="E186" i="43"/>
  <c r="G99" i="43"/>
  <c r="G95" i="43" s="1"/>
  <c r="C136" i="43" s="1"/>
  <c r="H113" i="43"/>
  <c r="F182" i="43"/>
  <c r="F183" i="43"/>
  <c r="F185" i="43"/>
  <c r="F186" i="43"/>
  <c r="C108" i="43"/>
  <c r="D96" i="43"/>
  <c r="D107" i="43"/>
  <c r="D99" i="43"/>
  <c r="E111" i="43"/>
  <c r="F99" i="43"/>
  <c r="H111" i="43"/>
  <c r="E96" i="43"/>
  <c r="D125" i="47" l="1"/>
  <c r="J293" i="43"/>
  <c r="D124" i="47"/>
  <c r="E125" i="47"/>
  <c r="C124" i="47"/>
  <c r="C125" i="47"/>
  <c r="D299" i="43"/>
  <c r="D262" i="43"/>
  <c r="C96" i="43"/>
  <c r="C124" i="43" s="1"/>
  <c r="D95" i="43"/>
  <c r="H99" i="43"/>
  <c r="F95" i="43"/>
  <c r="E99" i="43"/>
  <c r="E95" i="43" s="1"/>
  <c r="C128" i="43" s="1"/>
  <c r="E107" i="43"/>
  <c r="C111" i="43"/>
  <c r="C107" i="43" s="1"/>
  <c r="C131" i="43" s="1"/>
  <c r="C99" i="43" l="1"/>
  <c r="C300" i="43"/>
  <c r="H95" i="43"/>
  <c r="C134" i="43" s="1"/>
  <c r="C135" i="43"/>
  <c r="C95" i="43"/>
  <c r="C127" i="43"/>
  <c r="D301" i="43" l="1"/>
  <c r="D302" i="43"/>
  <c r="C291" i="43"/>
  <c r="D293" i="43" s="1"/>
  <c r="C122" i="43"/>
  <c r="D292" i="43" l="1"/>
  <c r="C182" i="43"/>
  <c r="D212" i="43"/>
  <c r="D195" i="43"/>
  <c r="C187" i="43"/>
  <c r="C186" i="43"/>
  <c r="C185" i="43"/>
  <c r="C183" i="43"/>
</calcChain>
</file>

<file path=xl/sharedStrings.xml><?xml version="1.0" encoding="utf-8"?>
<sst xmlns="http://schemas.openxmlformats.org/spreadsheetml/2006/main" count="4415" uniqueCount="1690">
  <si>
    <t>ESG Databook 2023</t>
  </si>
  <si>
    <t>About this document:</t>
  </si>
  <si>
    <t>Calibre's ESG Databook 2023 is intended to offer our stakeholders a comprehensive vision of our ESG performance, for the period January 1 to December 31, 2023, and provide, as much as possible, history data from the past 4 years, since Calibre started production.
This performance data reflects the annual disclosure of our sustainability performance at wholly owned operations and joint ventures where Calibre is the operator. For our full 2023 Sustainability Report, please visit our website at https://www.calibremining.com/esg/overview/ 
Data is reported in accordance with the Global Reporting Initiative (GRI) Standards and the related GRI G4 Mining and Metals Supplement; the Value Reporting Foundation’s Sustainability Accounting Standards Board (SASB) 2023 Metals &amp; Mining Industry Standards; and the Mining Local Procurement Reporting Mechanism (LPRM). This report has not been externally assured.</t>
  </si>
  <si>
    <t>Structure of the 2023 ESG performance Databook</t>
  </si>
  <si>
    <t xml:space="preserve">Performance data tables have been grouped per material topics as established in our 2023 Sustainability Report. </t>
  </si>
  <si>
    <t>About the data</t>
  </si>
  <si>
    <r>
      <rPr>
        <b/>
        <sz val="10"/>
        <color rgb="FF00A6C8"/>
        <rFont val="Arial"/>
        <family val="2"/>
      </rPr>
      <t>Currencies:</t>
    </r>
    <r>
      <rPr>
        <b/>
        <sz val="10"/>
        <color theme="9"/>
        <rFont val="Arial"/>
        <family val="2"/>
      </rPr>
      <t xml:space="preserve"> </t>
    </r>
    <r>
      <rPr>
        <sz val="10"/>
        <color theme="9"/>
        <rFont val="Arial"/>
        <family val="2"/>
      </rPr>
      <t xml:space="preserve">all financial figures are quoted in U.S. dollars unless otherwise noted. 
</t>
    </r>
    <r>
      <rPr>
        <b/>
        <sz val="10"/>
        <color rgb="FF00A6C8"/>
        <rFont val="Arial"/>
        <family val="2"/>
      </rPr>
      <t>Rounding:</t>
    </r>
    <r>
      <rPr>
        <b/>
        <sz val="10"/>
        <color theme="9"/>
        <rFont val="Arial"/>
        <family val="2"/>
      </rPr>
      <t xml:space="preserve"> </t>
    </r>
    <r>
      <rPr>
        <sz val="10"/>
        <color theme="9"/>
        <rFont val="Arial"/>
        <family val="2"/>
      </rPr>
      <t xml:space="preserve">some figures and percentages may not add up to the total figure or 100 percent due to rounding.
</t>
    </r>
    <r>
      <rPr>
        <b/>
        <sz val="10"/>
        <color theme="9"/>
        <rFont val="Arial"/>
        <family val="2"/>
      </rPr>
      <t xml:space="preserve">
</t>
    </r>
    <r>
      <rPr>
        <b/>
        <sz val="10"/>
        <color rgb="FF00A6C8"/>
        <rFont val="Arial"/>
        <family val="2"/>
      </rPr>
      <t>Definition of local:</t>
    </r>
    <r>
      <rPr>
        <sz val="10"/>
        <color theme="9"/>
        <rFont val="Arial"/>
        <family val="2"/>
      </rPr>
      <t xml:space="preserve"> Throughout this report, we use the term “local” to refer to communities, suppliers, and workers either born/registered or who have the legal right to reside indefinitely in the same geographic market as the mining operation. We have defined our geographic scope using an inside-out approach relating to the administrative boundaries surrounding our operations. “National, local” refers to people, suppliers and workers from  communities surrounding operations. “National, non-local” refers to people, workers and suppliers based/registered in the country where the mine is located, but not necessarily from communities surrounding operations. "Nationals" refers to people, workers and suppliers from the country where the mine is located (both local and non-local).
</t>
    </r>
    <r>
      <rPr>
        <b/>
        <sz val="10"/>
        <color rgb="FF00A6C8"/>
        <rFont val="Arial"/>
        <family val="2"/>
      </rPr>
      <t xml:space="preserve">Definition of site: </t>
    </r>
    <r>
      <rPr>
        <sz val="10"/>
        <color theme="9"/>
        <rFont val="Arial"/>
        <family val="2"/>
      </rPr>
      <t xml:space="preserve">We understand that mining activities have impacts that often manifest locally. Given our operations span across diverse regions, environments and jurisdictions, we provide whenever data is available, site-level  information about our most material topics that is, information for each of the Company’s material mineral properties as defined in our Annual Information Form [add link].
</t>
    </r>
  </si>
  <si>
    <t>References</t>
  </si>
  <si>
    <t>Documents</t>
  </si>
  <si>
    <t>Where to find them</t>
  </si>
  <si>
    <t>Corporate Governance</t>
  </si>
  <si>
    <t>Consult our Board Charters and Policies here</t>
  </si>
  <si>
    <t>Sustainability Reports</t>
  </si>
  <si>
    <t>Download 2020-2023 reports here</t>
  </si>
  <si>
    <t>Responsible Gold Mining Principles (RGMP) Reports</t>
  </si>
  <si>
    <t>Download 2021-2023 reports here</t>
  </si>
  <si>
    <t>Annual Information Form (AIF)</t>
  </si>
  <si>
    <t>Visit our Financials &amp; Reports here</t>
  </si>
  <si>
    <t>Extractive Sector Transparency Measures Act Report</t>
  </si>
  <si>
    <t>Visit our ESTMA Reports here</t>
  </si>
  <si>
    <t>Notice of Annual General Meeting and Information Circular</t>
  </si>
  <si>
    <t>Visit our AGM Materials here</t>
  </si>
  <si>
    <t>ESG Databook 2023 &gt; Table of Contents</t>
  </si>
  <si>
    <t>TAB / MATERIAL TOPIC</t>
  </si>
  <si>
    <t>TABLE / DISCLOSURE</t>
  </si>
  <si>
    <t>FRAMEWORK DISCLOSURE</t>
  </si>
  <si>
    <t>REPORT SECTION</t>
  </si>
  <si>
    <t>Overview</t>
  </si>
  <si>
    <t>Entities included in the organization's sustainability reporting</t>
  </si>
  <si>
    <t>GRI 2-2 (2021)</t>
  </si>
  <si>
    <t xml:space="preserve">1. Overview &gt; 1.2 About this Report </t>
  </si>
  <si>
    <t>Production of metal ores and finished metal products</t>
  </si>
  <si>
    <t>SASB EM-MM-000.A (2023) &amp; SASB EM-MM-510a.2 (2023)</t>
  </si>
  <si>
    <t>1. Overview &gt; 1.4 Company Profile</t>
  </si>
  <si>
    <t>Memberships and associations</t>
  </si>
  <si>
    <t>GRI 2-28 (2021)</t>
  </si>
  <si>
    <t>1. Overview &gt; 1.5 Commitments and Memberships</t>
  </si>
  <si>
    <t>Approach to stakeholder engagement</t>
  </si>
  <si>
    <t>GRI 2-29 (2021)</t>
  </si>
  <si>
    <t xml:space="preserve">1. Overview &gt; 1.8 Our Approach to Stakeholder Engagement </t>
  </si>
  <si>
    <t>List of material topics</t>
  </si>
  <si>
    <t>GRI 3-2 (2021)</t>
  </si>
  <si>
    <t>1. Overview &gt; 1.8 Understanding Our Impacts</t>
  </si>
  <si>
    <t>Communties &amp; Indigenous Peoples</t>
  </si>
  <si>
    <t>Management of material topic</t>
  </si>
  <si>
    <t>GRI 3-3 (2021); GRI Sector Standards 14.10.1 &amp; 14.11.1(2024); SASB EM-MM-210b.1 (2023)</t>
  </si>
  <si>
    <t>3. Social &gt; 3.3 Rights of Communities and Indigenous Peoples &gt; 3.3.1 Our Approach</t>
  </si>
  <si>
    <t>Discussion of engagement processes and due diligence practices with respect to human rights, indigenous rights, and operation in areas of conflict</t>
  </si>
  <si>
    <t>SASB EM-MM-210a.3 (2023)</t>
  </si>
  <si>
    <t>Number and duration of non-technical delays</t>
  </si>
  <si>
    <t>SASB EM-MM-210b.2 (2023)</t>
  </si>
  <si>
    <t xml:space="preserve">3. Social &gt; 3.3 Rights of Communities and Indigenous Peoples &gt; 3.3.2 2023 Performance </t>
  </si>
  <si>
    <t>Operations with local community engagement, impact assessments and development plans</t>
  </si>
  <si>
    <t>GRI 413-1 (2016); GRI Sector Standard 14.10.2 (2024)</t>
  </si>
  <si>
    <t>Operations with significant actual and potential negative impacts on local communities</t>
  </si>
  <si>
    <t>GRI 413-2 (2016); GRI Sector Standard 14.10.3 (2024)</t>
  </si>
  <si>
    <t>Community Grievances</t>
  </si>
  <si>
    <t>GRI Sector Standard 14.10.4 (2024)</t>
  </si>
  <si>
    <t>Incidents of violations involving rights of indigenous peoples(1)</t>
  </si>
  <si>
    <t>GRI 411-1 (2016); GRI Sector Standards 14.11.2 (2024)</t>
  </si>
  <si>
    <t>Location of operations and percentage of (1) proved and (2) probable reserves in or near indigenous land</t>
  </si>
  <si>
    <t>SASB EM-MM-210a.2 (2023); GRI Sector Standards 14.11.3 (2024)</t>
  </si>
  <si>
    <t>Involvement in FPIC processes from Indigenous Peoples</t>
  </si>
  <si>
    <t>GRI Sector Standards 14.11.4 (2024)</t>
  </si>
  <si>
    <t>Corporate Governance and Business Ethics</t>
  </si>
  <si>
    <t>GRI 2-9 &amp; 3-3 (2021); GRI Sector Standards 14.22.1 &amp; 14.22.6 (2024); SASB EM-MM-510a.1 (2023)</t>
  </si>
  <si>
    <t>4. Governance &gt; 4.1 Governance and Business Ethics &gt; 4.1.1 Our Approach</t>
  </si>
  <si>
    <t>Operations assessed for risk related to corruption</t>
  </si>
  <si>
    <t>GRI 205-1 (2016); GRI Sector Standard 14.22.2 (2024)</t>
  </si>
  <si>
    <t>4. Governance &gt; 4.1 Governance and Business Ethics &gt; 4.1.2 2023 Performance</t>
  </si>
  <si>
    <t>Communications and training on anti-corruption policies and procedures</t>
  </si>
  <si>
    <t>GRI 205-2 (2016); GRI Sector Standard 14.22.3 (2024)</t>
  </si>
  <si>
    <t>Confirmed incidents of corruption and actions taken</t>
  </si>
  <si>
    <t>GRI 205-3 (2016); GRI Sector Standard 14.22.4 (2024)</t>
  </si>
  <si>
    <t>Compliance with laws and regulations</t>
  </si>
  <si>
    <t>GRI 2-27 (2021)</t>
  </si>
  <si>
    <t>Mechanisms for seeking advice and raising concerns</t>
  </si>
  <si>
    <t>GRI 2-26 (2021)</t>
  </si>
  <si>
    <t>4. Governance &gt; 4.1 Governance and Business Ethics</t>
  </si>
  <si>
    <t>Env. &amp; Biodiversity Mgmt.</t>
  </si>
  <si>
    <t>GRI 3-3 (2021); GRI 101-1 (2024); GRI Sector Standards 14.3.1, 14.4.1 &amp; 14.4.2 (2024); SASB EM-MM-160a.1 (2023)</t>
  </si>
  <si>
    <t>2. Environment &gt; 2.1 Environment &amp; Biodiversity Management &gt; 2.1.1 Our Approach</t>
  </si>
  <si>
    <t>Management of biodiversity impacts</t>
  </si>
  <si>
    <t>GRI 101-2 (2024); GRI Sector Standard 14.4.3 (2024)</t>
  </si>
  <si>
    <t>Proportion of land that is degraded over total land area</t>
  </si>
  <si>
    <t>SDG 15.3.1 (2017)</t>
  </si>
  <si>
    <t>2. Environment &gt; 2.1 Environment &amp; Biodiversity Management &gt; 2.1.2 2023 Performance</t>
  </si>
  <si>
    <t>Identification of biodiversity impacts</t>
  </si>
  <si>
    <t>GRI 101-4 (2024); GRI Sector Standard 14.4.4 (2024)</t>
  </si>
  <si>
    <t>Locations with biodiversity impacts</t>
  </si>
  <si>
    <t>GRI 101-5 (2024); GRI Sector Standard 14.4.5 (2024)</t>
  </si>
  <si>
    <t>Percentage of proved and probable reserves in or near sites with protected conservation status or endangered species habitat</t>
  </si>
  <si>
    <t>SASB EM-MM-160a.3 (2023)</t>
  </si>
  <si>
    <t>Direct drivers of biodiversity loss</t>
  </si>
  <si>
    <t>GRI 101-6 (2024); GRI 305-7 (2016); GRI Sector Standards 14.3.2 &amp; 14.4.6 (2024)</t>
  </si>
  <si>
    <t>Changes to the state of biodiversity</t>
  </si>
  <si>
    <t>GRI 101-7 (2024); GRI Sector Standard 14.4.7 (2024)</t>
  </si>
  <si>
    <t>Ecosystem services</t>
  </si>
  <si>
    <t>GRI 101-8 (2024); GRI Sector Standard 14.4.8 (2024)</t>
  </si>
  <si>
    <t xml:space="preserve">2. Environment &gt; 2.1 Environment &amp; Biodiversity Management </t>
  </si>
  <si>
    <t>GHG Emissions</t>
  </si>
  <si>
    <t>GRI 3-3 (2021); GRI 302 (2016); GRI 305 (2016); GRI Sector Standard 14.1.1 (2024)</t>
  </si>
  <si>
    <t>2. Environment &gt; 2.4 GHG Emissions &gt; 2.4.1 Our Approach</t>
  </si>
  <si>
    <t>Financial implications and other risks and opportunities due to climate change</t>
  </si>
  <si>
    <t>GRI 201-2 (2016); GRI Sector Standard 14.2.2 (2024)</t>
  </si>
  <si>
    <t xml:space="preserve">Energy consumption within the organization </t>
  </si>
  <si>
    <t>GRI 302-1 (2016); GRI Sector Standard 14.1.2 (2024); SASB EM-MM-130a.1 (2023); SDG 7.2.1 (2017)</t>
  </si>
  <si>
    <t>2. Environment &gt; 2.4 GHG Emissions &gt; 2.4.2 2023 Performance</t>
  </si>
  <si>
    <t>Energy intensity</t>
  </si>
  <si>
    <t>GRI 302-3 (2016); GRI Sector Standard 14.1.4 (2024)</t>
  </si>
  <si>
    <t>Direct (Scope 1) GHG emissions</t>
  </si>
  <si>
    <t>GRI 305-1 (2016); GRI Sector Standard 14.1.5 (2024); SASB EM-MM-110a.1 (2023)</t>
  </si>
  <si>
    <t>Energy indirect (Scope 2) GHG emissions</t>
  </si>
  <si>
    <t>GRI 305-2 (2016); GRI Sector Standard 14.1.6 (2024)</t>
  </si>
  <si>
    <t xml:space="preserve">Total greenhouse gas emissions per year (Scope 1 &amp; Scope 2 Market-based) </t>
  </si>
  <si>
    <t>SDG 13.2.2 (2017)</t>
  </si>
  <si>
    <t>GHG emissions intensity</t>
  </si>
  <si>
    <t>GRI 305-4 (2016); GRI Sector Standard 14.1.8 (2024)</t>
  </si>
  <si>
    <t>Health &amp; Safety</t>
  </si>
  <si>
    <t>GRI 3-3 (2021); GRI 403 (2018); GRI Sector Standards 14.15.1 &amp; 14.16.1 (2024)</t>
  </si>
  <si>
    <t>3. Social &gt; 3.2 Health and Safety &gt; 3.2.1 Our Approach</t>
  </si>
  <si>
    <t>Occupational health and safety management system</t>
  </si>
  <si>
    <t>GRI 403-1 (2018); GRI Sector Standard 14.16.2 (2024)</t>
  </si>
  <si>
    <t>Hazard identification, risk assessment, and incident investigation</t>
  </si>
  <si>
    <t>GRI 403-2 (2018); GRI Sector Standard 14.16.3 (2024)</t>
  </si>
  <si>
    <t>Occupational health services</t>
  </si>
  <si>
    <t>GRI 403-3 (2018); GRI Sector Standard 14.16.4 (2024)</t>
  </si>
  <si>
    <t>Worker participation, consultation, and communication on occupational health and safety</t>
  </si>
  <si>
    <t>GRI 403-4 (2018); GRI Sector Standard 14.16.5 (2024)</t>
  </si>
  <si>
    <t>Worker training on occupational health and safety</t>
  </si>
  <si>
    <t>GRI 403-5 (2018); GRI Sector Standard 14.16.6 (2024); SASB EM-MM-320a.1 (2023)</t>
  </si>
  <si>
    <t>3. Social &gt; 3.2 Health and Safety &gt; 3.2.2 2023 Performance</t>
  </si>
  <si>
    <t>Promotion of worker health</t>
  </si>
  <si>
    <t>GRI 403-6 (2018); GRI Sector Standard 14.16.7 (2024)</t>
  </si>
  <si>
    <t>Prevention and mitigation of occupational health and safety impacts directly linked by business relationships</t>
  </si>
  <si>
    <t>GRI 403-7 (2018); GRI Sector Standard 14.16.8 (2024)</t>
  </si>
  <si>
    <t>Workers covered by an occupational health and safety management system</t>
  </si>
  <si>
    <t>GRI 403-8 (2018); GRI Sector Standard 14.16.9 (2024)</t>
  </si>
  <si>
    <t>Work-related injuries</t>
  </si>
  <si>
    <t>GRI 403-9 (2018); GRI Sector Standards 14.16.10 (2024); SASB EM-MM-320a.1 (2023)</t>
  </si>
  <si>
    <t>3. Social &gt; 3.2 Health and Safety &gt;  3.2.2 2023 Performance</t>
  </si>
  <si>
    <t>Work-related ill-health</t>
  </si>
  <si>
    <t>GRI 403-10 (2018); GRI Sector Standard 14.16.11 (2024)</t>
  </si>
  <si>
    <t>Critical Incidents</t>
  </si>
  <si>
    <t>GRI Sector Standards 14.15.2, 14.15.3 &amp; 14.15.4(2024)</t>
  </si>
  <si>
    <t>Labour Rights</t>
  </si>
  <si>
    <t>GRI 3-3 (2021); GRI 401 (2016); GRI 402 (2016); GRI Sector Standards 14.17.1; 14.18.1; 14.18.2; 14.19.1; 14.19.2; 14.20.1; 14.20.2; &amp; 14.21.1 (2024)</t>
  </si>
  <si>
    <t>3. Social &gt; 3.1 Labour Rights &gt; 3.1.1 Our Approach</t>
  </si>
  <si>
    <t>Number and duration of strikes and lockouts</t>
  </si>
  <si>
    <t>GRI Sector Standard 14.20.3 (2024); SASB EM-MM-310a.2 (2023)</t>
  </si>
  <si>
    <t>3. Social &gt; 3.1 Labour Rights &gt; 3.1.2 2023 Performance</t>
  </si>
  <si>
    <t>Ratio of basic salary and remuneration of women to men</t>
  </si>
  <si>
    <t>GRI 405-2 (2016); GRI Sector Standard 14.21.6</t>
  </si>
  <si>
    <t>Benefits provided to full-time employees that are not provided to temporary or part-time employees</t>
  </si>
  <si>
    <t>GRI 401-1 (2016); GRI Sector Standard 14.17.4 (2024)</t>
  </si>
  <si>
    <t>Collective bargaining agreements</t>
  </si>
  <si>
    <t>GRI 2-30 (2021); SASB EM-MM-310a.1 (2023)</t>
  </si>
  <si>
    <t>Incidents of discrimination and corrective actions taken</t>
  </si>
  <si>
    <t>GRI 406-1 (2016); GRI Sector Standard 14.21.7 (2024)</t>
  </si>
  <si>
    <t>Employees</t>
  </si>
  <si>
    <t>GRI 2-7 (2021); GRI Sector Standard 14.9.6 (2024)</t>
  </si>
  <si>
    <t>Diversity of governance bodies and employees</t>
  </si>
  <si>
    <t>GRI 405-1 (2016); GRI Sector Standard 14.21.5 (2024)</t>
  </si>
  <si>
    <t>New employee hires and employee turnover</t>
  </si>
  <si>
    <t>GRI 401-1 (2016); GRI Sector Standard 14.17.3 (2024)</t>
  </si>
  <si>
    <t>Average hours of training per year per employee by gender</t>
  </si>
  <si>
    <t>GRI 404-1 (2016); GRI Sector Standard 14.21.4 (2024)</t>
  </si>
  <si>
    <t>Ratios of standard entry level wage by gender compared to local minimum wage</t>
  </si>
  <si>
    <t>GRI 202-1 (2016); GRI Sector Standard 14.17.2 (2024)</t>
  </si>
  <si>
    <t>Proportion of senior management hired from the local community</t>
  </si>
  <si>
    <t>GRI 202-2 (2016); GRI Sector Standard 14.21.2 (2024)</t>
  </si>
  <si>
    <t xml:space="preserve">Workers who are not employees </t>
  </si>
  <si>
    <t>GRI 2-8 (2021)</t>
  </si>
  <si>
    <t>Total number of employees, percentage contractors</t>
  </si>
  <si>
    <t>EM-MM-000.B (2023)</t>
  </si>
  <si>
    <t>Operations and suppliers in which the right to freedom of association and collective bargaining may be at risk</t>
  </si>
  <si>
    <t>GRI 407-1 (2016); GRI Sector Disclosure 14.20.2 (2024)</t>
  </si>
  <si>
    <t>Operations and suppliers at significant risk of incidents of child labor</t>
  </si>
  <si>
    <t>GRI 408-1 (2016); GRI Sector Disclosure 14.18.2 (2024)</t>
  </si>
  <si>
    <t>Operations and suppliers at significant risk of incidents of forced or compulsory labor</t>
  </si>
  <si>
    <t>GRI 409-1 (2016); GRI Sector Disclosure 14.19.2 (2024)</t>
  </si>
  <si>
    <t>Land &amp; Resource Rights</t>
  </si>
  <si>
    <t>GRI 3-3 (2021); GRI Sector Standard 14.12.1 (2024); GRI Sector Standard 14.13.1 (2024)</t>
  </si>
  <si>
    <t>3. Social &gt; 3.4 Land and Resource Rights&gt; 3.4.1 Our Approach</t>
  </si>
  <si>
    <t>Mine sites where involuntary resettlement is planned, ongoing, or has taken place</t>
  </si>
  <si>
    <t>GRI Sector Standard 14.12.2 (2024)</t>
  </si>
  <si>
    <t>3. Social &gt; 3.4 Land and Resource Rights&gt; 3.4.2 2023 Performance</t>
  </si>
  <si>
    <t>Locations of operations where conflicts or violations of land and resources rights occurred</t>
  </si>
  <si>
    <t>GRI Sector Standard 14.12.3 (2024)</t>
  </si>
  <si>
    <t>Proportion of total adult population with secure tenure rights to land, (a) with legally recognized documentation, and (b) who perceive their rights to land as secure, by sex and by type of tenure</t>
  </si>
  <si>
    <t>SDG 1.4.2 (2017)</t>
  </si>
  <si>
    <t>List the mine sites where ASM occurs on or in close proximity to the site</t>
  </si>
  <si>
    <t>GRI Sector Standard 14.13.2 (2024)</t>
  </si>
  <si>
    <t>Total number and nature of incidents involving ASM and actions taken to address them</t>
  </si>
  <si>
    <t>GRI Sector Standard 14.13.3 (2024)</t>
  </si>
  <si>
    <t>Proportion of bodies of water with good ambient water quality</t>
  </si>
  <si>
    <t>SDG 6.3.2 (2017)</t>
  </si>
  <si>
    <t>Responsible Procurement</t>
  </si>
  <si>
    <t>GRI 3-3 (2021); GRI 308 (2016); GRI 414 (2016); GRI Sector Standards 14.18.2; 14.19.2 (2024)</t>
  </si>
  <si>
    <t>4. Governance &gt; 4.3 Responsible Procurement &gt; 4.3.1 Our Approach</t>
  </si>
  <si>
    <t>New suppliers that were screened using environmental criteria</t>
  </si>
  <si>
    <t>GRI 308-1 (2016)</t>
  </si>
  <si>
    <t>4. Governance &gt; 4.3 Responsible Procurement &gt; 4.3.2 2023 Performance</t>
  </si>
  <si>
    <t>Negative environmental impacts in the supply chain and actions taken</t>
  </si>
  <si>
    <t>GRI 308-2 (2016)</t>
  </si>
  <si>
    <t>New suppliers that were screened using social criteria</t>
  </si>
  <si>
    <t>GRI 414-1 (2016); GRI Sector Standards 14.17.9, 14.18.3 &amp; 14.19.3 (2024)</t>
  </si>
  <si>
    <t>Negative social impacts in the supply chain and actions taken</t>
  </si>
  <si>
    <t>GRI 414-2 (2016); GRI Sector Standard 14.17.10 (2024)</t>
  </si>
  <si>
    <t>Procurement systems</t>
  </si>
  <si>
    <t>LPRM 200 (2020)</t>
  </si>
  <si>
    <t>Local procurement spending by category</t>
  </si>
  <si>
    <t>LPRM 300 (2020)</t>
  </si>
  <si>
    <t>Local procurement due diligence</t>
  </si>
  <si>
    <t>LPRM 400 (2020)</t>
  </si>
  <si>
    <t>4. Governance &gt; 4.3 Responsible Procurement</t>
  </si>
  <si>
    <t>Security Practices</t>
  </si>
  <si>
    <t>GRI 3-3 (2021); GRI 410 (2016); GRI Sector Standard 14.14.1 (2024)</t>
  </si>
  <si>
    <t>4. Governance &gt; 4.4 Security Practices &gt; 4.4.1 Our Approach</t>
  </si>
  <si>
    <t>Security personnel trained in human rights policies or procedures</t>
  </si>
  <si>
    <t>GRI 410-1 (2016); GRI Sector Standard 14.14.2 (2024)</t>
  </si>
  <si>
    <t>4. Governance &gt; 4.4 Security Practices &gt; 4.4.2 2023 Performance</t>
  </si>
  <si>
    <t>Percentage of (1) proved and (2) probable reserves in or near areas of conflict</t>
  </si>
  <si>
    <t>SASB EM-MM-210a.1 (2023)</t>
  </si>
  <si>
    <t>Socio-Economic Contributions</t>
  </si>
  <si>
    <t>GRI 3-3 (2021); GRI 201 (2016); GRI 203 (2016); GRI 204 (2016); GRI Sector Standards 14.9.1 &amp; 14.10.1 (2024)</t>
  </si>
  <si>
    <t>3. Social &gt; 3.5 Socio-Economic Contributions &gt; 3.5.1 Our Approach</t>
  </si>
  <si>
    <t>Direct economic value generated and distributed</t>
  </si>
  <si>
    <t>GRI 201-1 (2016); GRI Sector Standards 14.9.2 &amp; 14.23.2 (2024)</t>
  </si>
  <si>
    <t>3. Social &gt; 3.5 Socio-Economic Contributions &gt; 3.5.2 2023 Performance</t>
  </si>
  <si>
    <t>Community investments by mine site</t>
  </si>
  <si>
    <t>GRI Sector Standard 14.9.2 (2024)</t>
  </si>
  <si>
    <t>Infrastructure investments and services supported</t>
  </si>
  <si>
    <t>GRI 203-1 (2016); GRI Sector Standard 14.9.3 (2024)</t>
  </si>
  <si>
    <t xml:space="preserve">Significant indirect economic impacts </t>
  </si>
  <si>
    <t>GRI 203-2 (2016); GRI Sector Standard 14.9.4 (2024)</t>
  </si>
  <si>
    <t>Proportion of spending on local suppliers</t>
  </si>
  <si>
    <t>GRI 204-1 (2016); GRI Sector Standard 14.9.5 (2024); LPRM-300 (2024)</t>
  </si>
  <si>
    <t>Methods to incentivise local procurement</t>
  </si>
  <si>
    <t>LPRM-500 (2020)</t>
  </si>
  <si>
    <t xml:space="preserve">3. Social &gt; 3.5 Socio-Economic Contributions </t>
  </si>
  <si>
    <t>External commitments and obligations</t>
  </si>
  <si>
    <t>LPRM-600 (2020)</t>
  </si>
  <si>
    <t>Tax Transparency</t>
  </si>
  <si>
    <t>GRI 3-3 (2021); GRI 207-1; 207-2 &amp; 207-3 (2019); GRI Sector Standards 14.23.1; 14.23.4; 14.23.5 &amp; 14.23.6 (2024)</t>
  </si>
  <si>
    <t>4. Governance &gt; 4.2 Tax Transparency &gt; 4.2.1 Our Approach</t>
  </si>
  <si>
    <t>Country-by-country reporting</t>
  </si>
  <si>
    <t>GRI 207-4 (2019); GRI Sector Standard 14.23.7 (2024)</t>
  </si>
  <si>
    <t>4. Governance &gt; 4.2 Tax Transparency &gt; 4.2.2 2023 Performance</t>
  </si>
  <si>
    <t>Waste and Materials</t>
  </si>
  <si>
    <t>GRI 3-3 (2021); GRI 306 (2020); GRI Sector Standard 14.5.1 (2024); EM-MM-150a.10.; EM-MM-540a.2; &amp; EM-MM-540a.3. (2023)</t>
  </si>
  <si>
    <t>2. Environment &gt; 2.3 Waste and Materials &gt; 2.3.1 Our Approach</t>
  </si>
  <si>
    <t>Waste generation and significant waste-related incidents and impacts, including significant spills</t>
  </si>
  <si>
    <t>GRI 306-1 (2020); GRI 306-3 (2016); GRI Sector Standards 14.5.2; 14.15.2; 14.15.3 &amp; 14.15.4 (2024); EM-MM-150a.9. (2023)</t>
  </si>
  <si>
    <t>2. Environment &gt; 2.3 Waste and Materials &gt; 2.3.2 2023 Performance</t>
  </si>
  <si>
    <t>Management of significant waste-related impacts</t>
  </si>
  <si>
    <t>GRI 306-2 (2020); GRI Sector Standards 14.5.3 (2024)</t>
  </si>
  <si>
    <t>Non-mineral waste generated</t>
  </si>
  <si>
    <t>GRI 306-3 (2020); GRI Sector Standard 14.5.4 (2024); EM-MM-150a.4. &amp; EM-MM-150a.7. (2023)</t>
  </si>
  <si>
    <t>Non-mineral waste diverted from disposal, including waste recycled</t>
  </si>
  <si>
    <t>GRI 306-4 (2020); GRI Sector Standard 14.5.5 (2024); EM-MM-150a.8. (2023); SDG 12.4.2(a) &amp; 12.5.1 (2017)</t>
  </si>
  <si>
    <t>Non-mineral waste directed to disposal</t>
  </si>
  <si>
    <t>GRI 306-5 (2020); GRI Sector Standard 14.5.6 (2024); SDG 12.4.2(a) (2017)</t>
  </si>
  <si>
    <t>Mineral-waste generated</t>
  </si>
  <si>
    <t>GRI 306-3 (2020); GRI Sector Standard 14.5.4 (2024); EM-MM-150a.5. &amp; EM-MM-150a.6. (2023)</t>
  </si>
  <si>
    <t>Tailings storage facility inventory table</t>
  </si>
  <si>
    <t>GRI Sector Standards 14.6.2 &amp; 14.6.3 (2024); EM-MM-540a.1. (2023)</t>
  </si>
  <si>
    <t>Water and Effluents</t>
  </si>
  <si>
    <t>GRI 3-3 (2021); GRI 303 (2018): GRI Sector Standard 14.7.1 (2024)</t>
  </si>
  <si>
    <t>2. Environment &gt; 2.2 Water and Effluents &gt; 2.2.1 Our Approach</t>
  </si>
  <si>
    <t>Interactions with water as a shared resource</t>
  </si>
  <si>
    <t>GRI 303-1 (2018); GRI Sector Standard 14.7.2 (2024)</t>
  </si>
  <si>
    <t>Percentage of each in regions with High or Extremely High Baseline Water Stress</t>
  </si>
  <si>
    <t>SASB EM-MM-140a.1 (2023)</t>
  </si>
  <si>
    <t>2. Environment &gt; 2.2 Water and Effluents &gt; 2.2.2 2023 Performance</t>
  </si>
  <si>
    <t xml:space="preserve">Water withdrawal </t>
  </si>
  <si>
    <t>GRI 303-3 (2018);  GRI Sector Standard 14.7.4 (2024); SASB EM-MM-140a.1 (2023)</t>
  </si>
  <si>
    <t xml:space="preserve">Water discharge </t>
  </si>
  <si>
    <t>GRI 303-3 (2018); GRI Sector Standard 14.7.5 (2024)</t>
  </si>
  <si>
    <t xml:space="preserve">Water consumption </t>
  </si>
  <si>
    <t>GRI 303-5 (2018); GRI Sector Standard 14.7.6 (2024); SASB EM-MM-140a.1 (2023)</t>
  </si>
  <si>
    <t>Percentage of mine sites where acid rock drainage (ARD) is: (1) predicted to occur, (2) actively mitigated, and (3) under treatment or remediation</t>
  </si>
  <si>
    <t>SASB EM-MM-160a.2 (2023)</t>
  </si>
  <si>
    <t>Change in water-use efficiency over time</t>
  </si>
  <si>
    <t>SDG 6.4.1 (2017)</t>
  </si>
  <si>
    <t>Number of incidents of non-compliance associated with water quality permits, standards and regulations</t>
  </si>
  <si>
    <t>SASB EM-MM-140a.2 (2023)</t>
  </si>
  <si>
    <t>Proportion of domestic and industrial wastewater flows safely treated (at mine site) and proportion of bodies of water with good ambient water quality (at water discharge points)</t>
  </si>
  <si>
    <t>SDGs 6.3.1 &amp; 6.3.2 (2017)</t>
  </si>
  <si>
    <t>Scorecards</t>
  </si>
  <si>
    <t>2023 Sustainability Scorecard</t>
  </si>
  <si>
    <t>N/A</t>
  </si>
  <si>
    <t>5. Appendices &gt; 5.1 Progress Toward 2023 Targets</t>
  </si>
  <si>
    <t>2024 Sustainability Scorecard</t>
  </si>
  <si>
    <t>5. Appendices &gt; 5.2 2024 Sustainability Scorecard</t>
  </si>
  <si>
    <t>ESG Databook 2023 &gt; Overview</t>
  </si>
  <si>
    <t>GRI  2-2 (2021)</t>
  </si>
  <si>
    <t>Material mineral properties included in this report</t>
  </si>
  <si>
    <t>Associated subsidiaries</t>
  </si>
  <si>
    <t>Associated operations</t>
  </si>
  <si>
    <t>% Ownership</t>
  </si>
  <si>
    <t>Location</t>
  </si>
  <si>
    <t>El Limon Complex</t>
  </si>
  <si>
    <t>Triton Minera S.A. (Nicaragua)</t>
  </si>
  <si>
    <t>Limon Mill
Limon Central OP Mine
Santa Pancha UG Mine
Panteon UG Mine
Veta Nueva UG Mine</t>
  </si>
  <si>
    <t>Larreynaga, Nicaragua</t>
  </si>
  <si>
    <t>La Libertad Complex</t>
  </si>
  <si>
    <t>Desarrollo Minero de Nicaragua, S.A. (Nicaragua)</t>
  </si>
  <si>
    <t>Libertad Mill
Jabali UG
Pavon Norte OP Mine
Pavon Central OP Mine
Eastern Borosi Mine</t>
  </si>
  <si>
    <t>Chontales, Nicaragua
Chontales, Nicaragua
Matagalpa, Nicaragua
Rosita, Nicaragua</t>
  </si>
  <si>
    <t>Pan Mine</t>
  </si>
  <si>
    <t>Calibre Pan, LLC (NV)</t>
  </si>
  <si>
    <t>Pan HL Mine</t>
  </si>
  <si>
    <t>Nevada, USA
Nevada, USA
Washington, USA
Nevada, USA</t>
  </si>
  <si>
    <r>
      <rPr>
        <b/>
        <sz val="8"/>
        <color theme="9"/>
        <rFont val="Arial"/>
        <family val="2"/>
      </rPr>
      <t xml:space="preserve">Note: </t>
    </r>
    <r>
      <rPr>
        <sz val="8"/>
        <color theme="9"/>
        <rFont val="Arial"/>
        <family val="2"/>
      </rPr>
      <t xml:space="preserve">
In some cases, regional (e.g. Managua, Nicaragua) or corporate offices (Vancouver, Canada) staff may be included in the data reported, based on the disclosure requirements. These exceptions are noted where appropriate. The corporate chart of Calibre’s material subsidiaries, together with the jurisdiction of incorporation of each company and the percentage of voting securities beneficially owned, controlled or directed, are listed in the Company’s Annual Information Form for the year ended 31 December 2023 available at https://www.calibremining.com/investors/financials-reports/</t>
    </r>
  </si>
  <si>
    <t>SASB EM-MM-000.A (2023)</t>
  </si>
  <si>
    <t>Production of metal ores FY2023</t>
  </si>
  <si>
    <t>Company</t>
  </si>
  <si>
    <t xml:space="preserve">Ore milled /Ore placed on leach pad (t) </t>
  </si>
  <si>
    <t>Gold ounces produced</t>
  </si>
  <si>
    <t>Association</t>
  </si>
  <si>
    <t>Mission / Objective</t>
  </si>
  <si>
    <t>Our role</t>
  </si>
  <si>
    <t>Date of adherence</t>
  </si>
  <si>
    <t>Mining Association of Canada (MAC)</t>
  </si>
  <si>
    <t>Since 1935, the MAC has been the national voice of the Canadian mining industry. MAC's vision is to contribute to building a strong, sustainable and internationally competitive Canadian mining, minerals and metals industry with broad national
support and to promote sound corporate and public policy.</t>
  </si>
  <si>
    <t>Membership in the MAC aligns seamlessly with Calibre's values of safety, social and environmental responsibility, integrity, teamwork and accountability, reaffirming the Company's commitment to promote best practices and maintain high standards in the mining industry. By joining MAC, Calibre will have access to valuable resources, insights and collaboration opportunities that will enhance its ability to meet and exceed the industry's evolving sustainability and corporate responsibility expectations. As a member, Calibre will actively participate in and uphold MAC’s Toward Sustainable Mining (TSM) performance system, a globally recognized framework designed to drive performance and accountability in key areas, including environmental and social responsibility.</t>
  </si>
  <si>
    <t>November 2023</t>
  </si>
  <si>
    <t>Nevada Mining Association (NVMA)</t>
  </si>
  <si>
    <t>The Nevada Mining Association has existed for more than 100 years-first established in 1913 as the Nevada Mine Operators Association and changed to the Nevada Mining Association in 1952. From debating policy matters in the state legislature and local governments to uniting the voice of the industry in public relations, the Nevada Mining Association can be seen in all corners of the state.</t>
  </si>
  <si>
    <t xml:space="preserve">Calibre is a board member of the NVMA and is active on the Environmental, Health &amp; Safety and Government Policy committees.  </t>
  </si>
  <si>
    <t>October 2022</t>
  </si>
  <si>
    <t>World Gold Council (WGC)</t>
  </si>
  <si>
    <t xml:space="preserve">The WGC is the market development organisation for the gold industry. Our purpose is to stimulate and sustain demand for gold, provide industry leadership, and be the global authority on the gold market. </t>
  </si>
  <si>
    <t>As member of the WGC, we share a unified vision of ensuring a sustainable gold mining industry, based on a deep understanding of gold's role in society, now and in the future. We have adhered to its Responsible Gold Mining Principles (RGMPs), a framework that set out clear expectations for consumers, investors and the downstream gold supply chain as to what constitutes responsible gold mining. Since 2021, we published annual, externally-assured Progress Reports , and in 2023 achieved conformance within the three year timeframe set by the Council.</t>
  </si>
  <si>
    <t>August 2020</t>
  </si>
  <si>
    <t>Voluntary commitments</t>
  </si>
  <si>
    <t>Extractive Industries Transparency Initiative (EITI)</t>
  </si>
  <si>
    <t>The Extractive Industries Transparency Initiative (EITI)'s mission is to promote understanding of natural resource management, strengthen public and corporate governance and accountability, and provide the data to inform policymaking and multi-stakeholder dialogue in the extractive sector. Calibre's financial and taxes reports align to the EITI Standard expectations for supporting companies.</t>
  </si>
  <si>
    <t>International Council on Mining &amp; Metals Mining Principles (ICMM)</t>
  </si>
  <si>
    <t>The International Council on Mining &amp; Metals (ICMM) Mining Principles define good practice environmental, social, and governance requirements for the mining and metals industry through a comprehensive set of performance expectations. Calibre’s Social Performance Standards align with ICMM’s Mining Principles expectations.</t>
  </si>
  <si>
    <t>International Cyanide Management Code</t>
  </si>
  <si>
    <t>The International Cyanide Management Code (Cyanide Code) is a voluntary certification program for companies that manufacture, transport, and use cyanide in the production of gold and silver, to help them improve their safe management of cyanide in order to limit the risks to human health and the environment. Our Cyanide Management Standard is aligned with the Cyanide Code.</t>
  </si>
  <si>
    <t>International Finance Corporation (IFC) Performance Standards</t>
  </si>
  <si>
    <t>The International Finance Corporation (IFC)’s Performance Standards on Environmental and Social Sustainability are an international benchmark for identifying and managing environmental and social risks. Calibre’s Social Performance Standards align with IFC’s requirements.</t>
  </si>
  <si>
    <t>International Financial Reporting Standards Foundation (IFRS)</t>
  </si>
  <si>
    <t>The International Financial Reporting Standards Foundation (IFRS Foundation) is a not-for-profit international organization responsible for developing a single set of high-quality global accounting standards, known as IFRS Standards. Calibre’s financial reports adhere to the IFRS Standards.</t>
  </si>
  <si>
    <t>United Nations Guiding Principles on Business and Human Rights (UNGP)</t>
  </si>
  <si>
    <t>The United Nations Guiding Principles on Business and Human Rights (Guiding Principles) seek to provide an authoritative global standard for preventing and addressing the risk of adverse human rights impacts linked to business activity. Calibre’s Social Responsibility Policy and Human Rights Standard refers to the  Guiding Principles as guidance.</t>
  </si>
  <si>
    <t>United Nations Sustainable Development Goals (SDG)</t>
  </si>
  <si>
    <t>The United Nations Sustainable Development Goals (SDGs) provide a framework for collective action to end poverty and other deprivations, tackle climate change, and preserve the environment. Our Sustainability Strategy’s goals and commitments are aligned to specific SDGs at target level.</t>
  </si>
  <si>
    <t>Voluntary Principles on Security and Human Rights (VPSHR)</t>
  </si>
  <si>
    <t>The Voluntary Principles on Security and Human Rights (VPSHR) is a collaborative effort by governments, major multinational extractive companies, and NGOs to provide guidance to companies on how to conduct security operations while respecting human rights. Calibre’s Human Rights Standard refers to the Voluntary Principles as guidance.</t>
  </si>
  <si>
    <t>Stakeholder group</t>
  </si>
  <si>
    <t>Purpose of engagement</t>
  </si>
  <si>
    <t>Methods of engagement</t>
  </si>
  <si>
    <t>Artisanal Miners</t>
  </si>
  <si>
    <t>- Right to prior, informed consultation for new projects.
- To inform, identify, assess, and manage actual and potential risks, opportunities  and impacts, such as: mining law, environmental stewardship, occupational H&amp;S,  land access and relocation, security threats, child labour, ore purchase, etc.</t>
  </si>
  <si>
    <t>Permanent direct and indirect two-way engagement at site level, such as:
- Public consultations, environmental and social impact assessments
- Community grievance mechanism
- ASM territorial commissions
- Face-to-face meetings
- Training programs
- Newspapers, radio, TV, newsletters</t>
  </si>
  <si>
    <t>CSOs, NGOs and the Academia</t>
  </si>
  <si>
    <t>- To conduct research, establish partnerships, request advice, listen and/or provide with relevant information</t>
  </si>
  <si>
    <t>Monthly direct engagement at corporate and site level</t>
  </si>
  <si>
    <t>Employees and Unions</t>
  </si>
  <si>
    <t>- Right to form or join unions &amp; bargain collectively
- To identify, assess and manage actual and potential impacts on issues such as  H&amp;S, collective agreements, remuneration and incentives, operational performance  &amp; responsible business practices</t>
  </si>
  <si>
    <t>Permanent direct and indirect two-way engagement at site level, such as:
- Mixed Commission
- Daily pre-start and periodic town hall meetings
- Training programs
- Management walkabouts
- Bulletins, public boards, newsletters</t>
  </si>
  <si>
    <t>Government and Regulatory Bodies</t>
  </si>
  <si>
    <t>- To report, consult or collaborate on issues such as regulatory and legal compliance, government regulation and permitting, taxes and royalties, employment, infrastructure and contribution to socioeconomic development priorities, environmental stewardship, and enforcement of the rule of law</t>
  </si>
  <si>
    <t>Permanent direct two-way engagement at site and corporate level, such as:
- Regulatory filings
- Responses to requests for information
- Site visits and inspections
- Meetings and personal communications</t>
  </si>
  <si>
    <t>Host Communities</t>
  </si>
  <si>
    <t>- Right to prior, informed consultation for new projects
- To inform, identify, assess and manage actual and potential risks, opportunities &amp; impacts, such as: employment and local business opportunities, community investment, environmental stewardship, noise/dust/vibration generation, land access/resettlement, fair and transparent distribution of economic contributions, etc.</t>
  </si>
  <si>
    <t>Permanent direct and indirect two-way engagement at site level, such as:
- Public consultations, ESIAs
- Community grievance mechanism
- ASM territorial commissions
- Face-to-face meetings
- Regular meetings with authorities and community leaders
- Local cultural and sporting events
- Socioeconomic programs
- Newspapers, radio, TV, newsletters</t>
  </si>
  <si>
    <t>Indigenous Peoples</t>
  </si>
  <si>
    <t>- Right to free, prior, informed consultation for new concessions</t>
  </si>
  <si>
    <t>Permanent direct and indirect two-way engagement at site level, using local language, including:
- Public consultations, environmental and social impact assessments
- Experience exchange workshops with territorial representatives
- Face-to-face meetings
- Site visits</t>
  </si>
  <si>
    <t>Media</t>
  </si>
  <si>
    <t>- To provide information of interest, such as financial, operating and ESG performance, government regulations and permitting, and mergers, acquisitions and divestments</t>
  </si>
  <si>
    <t xml:space="preserve">Permanent direct and indirect engagement at corporate level, such as:
- Press releases
- Interviews, presentations and publications
- Regulatory filings
- Website and social media channels, communication via email/telephone </t>
  </si>
  <si>
    <t>Peers and Industry Associations</t>
  </si>
  <si>
    <t>- To inform/discuss/collaborate issues of common interest such as policy positions, industry targets, reporting on site performance, responsible business practice and ESG performance</t>
  </si>
  <si>
    <t>Permanent direct engagement at corporate level, such as:
- Active participation as members and on boards or other leadership assignments
- Industry-wide initiatives
- Meetings and personal communications</t>
  </si>
  <si>
    <t>Shareholders, Investors and Analysts</t>
  </si>
  <si>
    <t>- To inform/consult on issues such as share price performance, financial and operating performance, balance sheet strength, reserves and resources, ESG performance, company growth, government regulations and permitting, and mergers, acquisitions and divestments</t>
  </si>
  <si>
    <t>Quarterly direct and indirect two-way engagement at corporate level, such as:
- Annual General Meeting &amp; conference calls
- Annual and quarterly reports
- Regulatory filings
- Press releases and TSX regulatory documents
- Website and social media channels, email/telephone inquiries</t>
  </si>
  <si>
    <t>Suppliers and Contractors</t>
  </si>
  <si>
    <t>- To inform, monitor and review issues such as contract terms and conditions, responsible practices, workers rights and working conditions, business opportunities and local content.</t>
  </si>
  <si>
    <t>Ongoing direct and indirect two-way engagement at corporate and site level, such as:
- Contract negotiations
- General terms and conditions for suppliers
- Policies and standards
- Participation in training programs
- Meetings and personal communications</t>
  </si>
  <si>
    <t>Material topics FY2023</t>
  </si>
  <si>
    <t>El Limon Complex [Triton Minera S.A.]</t>
  </si>
  <si>
    <t>La Libertad Complex [DESMINIC, S.A.]</t>
  </si>
  <si>
    <t>Country: Nicaragua
Location: Larreynaga, Leon
Size of Concession: 19,147 hectares</t>
  </si>
  <si>
    <t>Country: Nicaragua
Locations: 
La Libertad, Chontales
Santo Domingo, Chontales
Rancho Grande, Matagalpa
Rosita, RACCN
Size of Concession: 170,471 hectares</t>
  </si>
  <si>
    <t>Country: United States
Location: Nevada
Size of Claim: 4,319 ha</t>
  </si>
  <si>
    <t>Highly significant impacts</t>
  </si>
  <si>
    <t>Site-level data</t>
  </si>
  <si>
    <t>ENVIRONMENT: Managing our environmental footprint responsibly</t>
  </si>
  <si>
    <t>Environmental &amp; Biodiversity Management</t>
  </si>
  <si>
    <t>Y</t>
  </si>
  <si>
    <t xml:space="preserve">Water &amp; Effluents </t>
  </si>
  <si>
    <t>Waste &amp; Materials</t>
  </si>
  <si>
    <t>SOCIAL: Growing together to create shared value</t>
  </si>
  <si>
    <t>Communities &amp; Indigenous Peoples</t>
  </si>
  <si>
    <t>Land &amp; Resources Rights</t>
  </si>
  <si>
    <t>-</t>
  </si>
  <si>
    <t>N</t>
  </si>
  <si>
    <t>Socioeconomic Contributions</t>
  </si>
  <si>
    <t>GOVERNANCE: Conducting an ethical business to foster human rights</t>
  </si>
  <si>
    <t>Corp. Governance &amp; Business Ethics</t>
  </si>
  <si>
    <r>
      <rPr>
        <b/>
        <sz val="8"/>
        <color theme="9"/>
        <rFont val="Arial"/>
        <family val="2"/>
      </rPr>
      <t>Note:</t>
    </r>
    <r>
      <rPr>
        <sz val="8"/>
        <color theme="9"/>
        <rFont val="Arial"/>
        <family val="2"/>
      </rPr>
      <t xml:space="preserve"> 
Two changes were made to the material topics identified in our 2022 Sustainability Report (available at https://www.calibremining.com/esg/overview/): the topics "Environmental Management" and "Biodiversity and Land Management" were combined into "Environmental &amp; Biodiversity Management," due to interrelations between the topics and their management approach; and “Land Acquisition and Resettlement” and “Artisanal and Small-Scale Mining” were combined into “Land and Resource Rights,” to better align with changes in GRI’s Mining Sector Standard published in 2024.</t>
    </r>
  </si>
  <si>
    <t>ESG Databook 2023 &gt; Rights of Communities &amp; Indigenous Peoples</t>
  </si>
  <si>
    <t>Risks &amp; Opportunities:</t>
  </si>
  <si>
    <t>Mining activities, if conducted in isolation and without consideration of local vulnerabilities and priorities, can have negative impacts on communities near mine sites or trigger social conflicts, including with Indigenous Peoples, on issues varying from access to land and natural resources, damage to cultural heritage, or negative impacts on their collective and individual rights, including their health, safety and well-being. We are committed to engaging and consulting regularly, respectfully, and in good faith with the communities associated with our operations and to considering their perspectives when identifying and managing risks resulting from our activities.
As per our jurisdictions' governments legislation, we must consult with Indigenous Peoples and local communities with respect to grants of mineral rights and the issuance or amendment of project authorizations. Consultation and other rights frequently require accommodations, including undertakings regarding employment, royalty payments and other matters. This may affect Calibre’s ability to acquire within a reasonable timeframe effective mineral titles, permits or licenses and may affect the timetable and costs of development of mineral properties.</t>
  </si>
  <si>
    <t>Mandate:</t>
  </si>
  <si>
    <t>- Our Sustainability Statement, available in our website at https://calibremining.com/esg/overview/, states our support and respect human rights in accordance with the Universal Declaration of Human Rights, the UN Declaration on the Rights of Indigenous Peoples, and the UN Guiding Principles on Business and Human Rights. We actively seek to ensure we are not complicit in illegal behavior, acts of corruption, or human rights abuses committed by others.
- Our Social Policy available in our website at https://calibremining.com/corporate/corporate-governance/ establishes our commitment to engage openly and respectfully and work with communities to build sustainable, mutually advantageous alliances that create shared value.
- As per our Community Engagement Standard, we inform and consult regularly with communities associated with our operations on matters of concern and seek to obtain broad-based support.
- As per our Social Risk Management Standard, we conduct periodic assessments on potential risks and impacts to communities and work toward integrating that knowledge into our decisions.
- As per our Indigenous Peoples Standard, we are committed to respecting their collective and customary rights, culture, and connection to the land, and we work to obtain their free, prior and informed consent for every project requested in their territories.
- Our Community Grievance Standard, establishes our commitment to ensuring a remediation process to address any negative impact resulting from our operations.</t>
  </si>
  <si>
    <t>Strategy &amp; Management:</t>
  </si>
  <si>
    <r>
      <t xml:space="preserve">Our Social Performance Standards are aligned with internationally recognized frameworks, including the WGC's Responsible Gold Mining Principles and IFC standards, which cover human rights, social risk assessment, stakeholder engagement, community grievance management, local content, community investment, Indigenous Peoples and social closure. They are applicable to all phases of our activities, and all workers and business partners.
</t>
    </r>
    <r>
      <rPr>
        <b/>
        <sz val="10"/>
        <color theme="9"/>
        <rFont val="Arial"/>
        <family val="2"/>
      </rPr>
      <t xml:space="preserve">
Stakeholder analysis, engagement &amp; risk assessment</t>
    </r>
    <r>
      <rPr>
        <sz val="10"/>
        <color theme="9"/>
        <rFont val="Arial"/>
        <family val="2"/>
      </rPr>
      <t xml:space="preserve">
- Our process and means by which community stakeholders are identified and engaged with, is described in section Overview &gt; Approach to stakeholder engagement. Main vulnerable groups identified include indigenous peoples at our Pan Mine, and children and elderly at our Limon Complex.
- To identify and ensure appropriate management of risks associated with the rights and interests of communities in areas of our operations, our Sustainability teams at site conduct periodic community risk assessments and update risk management plans accordingly. To manage opportunities, we annually develop local content initiatives to improve access to our procurement and employment processes, and implement community investment plans at site level, based on local, regional or national development plans, community needs and direct stakeholder requirements. Further information on the type of projects supported for the reporting period, visit the Socio-Economic Contributions section.</t>
    </r>
  </si>
  <si>
    <r>
      <rPr>
        <b/>
        <sz val="10"/>
        <color theme="9"/>
        <rFont val="Arial"/>
        <family val="2"/>
      </rPr>
      <t>Due diligence</t>
    </r>
    <r>
      <rPr>
        <sz val="10"/>
        <color theme="9"/>
        <rFont val="Arial"/>
        <family val="2"/>
      </rPr>
      <t xml:space="preserve">
- To ensure human rights due diligence, we comply with our Code of Ethics and Human Rights Standard, requiring sites to operate in a manner consistent with the Universal Declaration of Human Rights and the UN Guiding Principles on Business and Human Rights.
- To ensure due diligence where projects may affect Indigenous Peoples, we base our actions on our Indigenous Peoples Standard, requiring sites to operate in a manner consistent with the UN Declaration on the Rights of Indigenous Peoples (UNDRIP), the IFC Performance Standard 7, and the ICMM’s Position Statement on Indigenous Peoples and Mining.
</t>
    </r>
    <r>
      <rPr>
        <i/>
        <sz val="10"/>
        <color theme="9"/>
        <rFont val="Arial"/>
        <family val="2"/>
      </rPr>
      <t>In Nevada</t>
    </r>
    <r>
      <rPr>
        <sz val="10"/>
        <color theme="9"/>
        <rFont val="Arial"/>
        <family val="2"/>
      </rPr>
      <t xml:space="preserve">
» Consultation with communities is conducted for new projects, and results are included in the EIS document. Consultation with Native American tribes is part of the NEPA scoping process and a requirement of the Federal Land Policy and Management Act (FLPMA). The Duckwater Shoshone Tribe and Te-Moak Tribe of Western Shoshone have been identified as tribes that may attach religious and cultural significance to historic properties within both the Pan Mine and Gold Rock Projects area of potential effect (APE), and therefore have been contacted and offered an opportunity to participate as concurring parties to the drafting of the Programmatic Agreement with the Nevada State Historic Preservation Officer and the BLM.
» Prior to seeking an EIS or other NEPA permitting action, consultation with any affected Indigenous Peoples is held in an effort to reach free, prior and informed consent. Any issues arising on behalf of the Indigenous Peoples is properly addressed until consent is attained. During the NEPA permitting process, public comment will again allow for input from Indigenous Peoples (among others in the community).
» After permitting is granted and operation begins, continued communication is maintained to keep channels available to Indigenous Peoples to address any new concerns. 
</t>
    </r>
    <r>
      <rPr>
        <i/>
        <sz val="10"/>
        <color theme="9"/>
        <rFont val="Arial"/>
        <family val="2"/>
      </rPr>
      <t>In Nicaragua</t>
    </r>
    <r>
      <rPr>
        <sz val="10"/>
        <color theme="9"/>
        <rFont val="Arial"/>
        <family val="2"/>
      </rPr>
      <t xml:space="preserve">
» Before initiating projects, ESIAs are conducted by external experts, including the identification, mapping and analysis of affected populations; collection of baseline data and situation analyses; and assessment of human rights impacts with which we may be involved. Findings are integrated into project feasibility and changes are made accordingly.
» Initial dialogue with legitimate representatives and local stakeholders is conducted, to inform on the potential project scope and address early concerns or misinformation.
» A formal consultation process is conducted to obtain prior approval, with both ESIAs and their mitigation plans accessible to communities for 5 days prior to a public hearing. As a signatory of ILO Convention No. 169, specific processes are applied to meet the principle of free, prior and informed consent (FPIC) on any project that may affect Indigenous Peoples or their lands, territories and resources, and the entire consultation process is adequately documented.
» Once projects are accepted and operating, continuous dialogue is maintained through site-based community relations teams, and a Community Grievance Management Mechanism is set in place to effectively address emerging concerns.</t>
    </r>
  </si>
  <si>
    <t>Accountability:</t>
  </si>
  <si>
    <t>- The Senior Vice President of Sustainability is accountable for all social engagement with communities.
- In Nicaragua, due to proximity of operations to neighbouring communities, a General Manager for Community Relations and Community Development has been appointed to oversee programs and engagement plan implementation. In coordination with the Community Relations Manager and the Social Compliance Manager, ensure compliance with standards, monitors performance, and provides guidance to sites.
- Each operation is responsible for the development and implementation of corporate policies, systems and initiatives.</t>
  </si>
  <si>
    <t>Metrics &amp; Targets:</t>
  </si>
  <si>
    <t>Progress against 2023 targets:</t>
  </si>
  <si>
    <t>Site</t>
  </si>
  <si>
    <t>Target</t>
  </si>
  <si>
    <t>Status</t>
  </si>
  <si>
    <t>Comments</t>
  </si>
  <si>
    <t>Nicaragua</t>
  </si>
  <si>
    <t>Zero non-technical delays related to community disputes.</t>
  </si>
  <si>
    <t>Met</t>
  </si>
  <si>
    <t>No non-technical delays related to community disputes were experienced during the reporting period.</t>
  </si>
  <si>
    <t>Resolution of  &gt;80% of community grievances registered.</t>
  </si>
  <si>
    <t>Not met</t>
  </si>
  <si>
    <t>48% of community grievances registered were closed. The decrease in the annual resolution rate was due to increased claims related to contractors' behaviour, where the company's capability for quicker and more efficient responses is also reduced.</t>
  </si>
  <si>
    <t>100% of public consultations held result in permit approvals and show evidence of substantial community engagement and, when dealing with Indigenous Peoples, of conformance with the FPIC principles.</t>
  </si>
  <si>
    <t>3 public consultations conducted, 100% resulting in project approval.</t>
  </si>
  <si>
    <t>Continue strengthening relationships with neighboring Indigenous Peoples via quarterly meetings.</t>
  </si>
  <si>
    <t>Meetings conducted, with most significance being the Duckwater Shoshone Annual Festival and Powwow</t>
  </si>
  <si>
    <t xml:space="preserve"> Ensure implementation of our stakeholder engagement plan.</t>
  </si>
  <si>
    <t>Engagement maintained with key stakeholders, including tribes, trade organizations and participation in community events, amongst others.</t>
  </si>
  <si>
    <t>Future focus, 2024 targets:</t>
  </si>
  <si>
    <t>All</t>
  </si>
  <si>
    <t>Zero significant community-related disputes.</t>
  </si>
  <si>
    <t>Projects on Indigenous Territories with evidence of FPIC.</t>
  </si>
  <si>
    <t>Community-related grievances resolved within a 30 days.</t>
  </si>
  <si>
    <t>Engagement and reporting:</t>
  </si>
  <si>
    <t>- We abide by national, federal and state laws in our consultation processes for any new project, ensuring adequate disclosure of information, and providing communities with opportunities to express their views and concerns on our activities.
- We maintain community engagement plans, based on stakeholders analyses and risk assessments.
- We train our community relations teams on guidelines and procedures to continually improve our social management performance.</t>
  </si>
  <si>
    <t>Disclosure</t>
  </si>
  <si>
    <t>Company Response</t>
  </si>
  <si>
    <t>Describe due diligence practices and procedures with respect to indigenous rights of communities in which it operates or intends to operate, which include, but are not limited to:
1.1 Upholding International Labour Organisation (ILO) Convention No. 169
1.2 Use of free, prior, and informed consent (or consultation) processes
1.3 The establishment of project grievance mechanisms
1.4 The establishment of formal community agreements</t>
  </si>
  <si>
    <t>See Strategy &amp; Management</t>
  </si>
  <si>
    <t>Describe due diligence practices and procedures with respect to human rights, including:
2.1 Upholding the fundamental ILO conventions on freedom of association (No. 87), collective bargaining (No. 98), forced labour (No. 29, No. 105), child labour (No. 138, No. 182), fair wages (No. 100), and discrimination (No. 111).
2.2 Implementation of the European Commission’s “Oil and Gas Sector Guide on Implementing the UN Guiding Principles on Business and Human Rights,” specifically Human Rights Due Diligence (Principle 17a-c).</t>
  </si>
  <si>
    <t>See Labour Rights &gt; Strategy &amp; Management</t>
  </si>
  <si>
    <t>2.3 Implementation of Voluntary Principles on Security and Human Rights.</t>
  </si>
  <si>
    <t xml:space="preserve">See Security Practices </t>
  </si>
  <si>
    <t>Discuss its practices and procedures while operating in areas of conflict, such as:
3.1 Describing its approach according to the Five-Step Framework outlined in the OECD Due Diligence Guidance for Responsible Supply Chains of Minerals from Conflict-Affected and High-Risk Areas.</t>
  </si>
  <si>
    <t xml:space="preserve">Calibre does not operate in areas of active conflict(1).  </t>
  </si>
  <si>
    <t>The discussion shall include due diligence processes employed during all stages of project development (i.e., prior, during, and post). The discussion shall include how practices apply to business partners, such as contractors, sub-contractors, suppliers,
and joint venture partners.</t>
  </si>
  <si>
    <t>See Responsible Procurement</t>
  </si>
  <si>
    <r>
      <rPr>
        <b/>
        <sz val="8"/>
        <color theme="9"/>
        <rFont val="Arial"/>
        <family val="2"/>
      </rPr>
      <t>Note:</t>
    </r>
    <r>
      <rPr>
        <sz val="8"/>
        <color theme="9"/>
        <rFont val="Arial"/>
        <family val="2"/>
      </rPr>
      <t xml:space="preserve">
(1) Active conflict is defined according to the Uppsala Conflict Data Program (UCDP) definition as: A conflict, both state-based and non-state, is deemed to be active if there are at least 25 battle-related deaths per calendar year in one of the conflict’s dyads.  Considering no updated data from de UCDP is available for either jurisdiction Calibre operates in, we have used the Conflict Barometer produced by the Heidelberg Institute for International Conflict Research as our primary reference source to determine if we are working in a “conflict-affected or high-risk” area or country, as per the WGC's RGMPs. According to this Standard, available at available at https://hiik.de/?lang=en, a country should be considered “conflict-affected or high-risk” if it is ranked  at Level 5 (war) or Level 4 (limited war) currently or at any stage during the previous two calendar years. Nicaragua and the United States have been assessed with Level 3 Conflict Intensity (violent conflicts of medium intensity) in 2022 and during the previous two calendar years.</t>
    </r>
  </si>
  <si>
    <t>LOCAL COMMUNITIES</t>
  </si>
  <si>
    <t>FY2023</t>
  </si>
  <si>
    <t>FY2022</t>
  </si>
  <si>
    <t>FY2021</t>
  </si>
  <si>
    <t>FY2020</t>
  </si>
  <si>
    <t xml:space="preserve">Number and aggregate duration (in days) of site shutdowns or project delays due to non-technical factors(1) </t>
  </si>
  <si>
    <r>
      <rPr>
        <b/>
        <sz val="8"/>
        <color theme="9"/>
        <rFont val="Arial"/>
        <family val="2"/>
      </rPr>
      <t>Note:</t>
    </r>
    <r>
      <rPr>
        <sz val="8"/>
        <color theme="9"/>
        <rFont val="Arial"/>
        <family val="2"/>
      </rPr>
      <t xml:space="preserve">
(1) The scope includes shutdowns and project delays including, but not limited to, those resulting from pending regulatory permits or other political delays related to community concerns, community or stakeholder resistance or protest, and armed conflict. The scope of disclosure excludes delays due to strikes and lockouts that are disclosed according to EM-MM-310a.2.</t>
    </r>
  </si>
  <si>
    <t>Percentage of operations with social impact assessments, including gender impact assessments, based on participatory processes(1)</t>
  </si>
  <si>
    <t>Percentage of operations with environmental impact assessments and ongoing monitoring</t>
  </si>
  <si>
    <t>Percentage of operations that publicly discloses results of environmental and social impact assessments(2)</t>
  </si>
  <si>
    <t>Percentage of operations with local community development programs based on local communities’ needs</t>
  </si>
  <si>
    <t>Number of formal community development agreements made by mine site</t>
  </si>
  <si>
    <t>Six agreements signed in 2023:
(1) El Limon Complex &gt; Larreynaga: Community development agreement signed with the Larreynaga Municipality to contribute to development projects for Mina El Limon.
(2) El Limon Complex &gt; Larreynaga: Collaboration agreement signed with the National Aqueduct Company (ENACAL), to improve and expand the Mina El Limon water system.
(3) La Libertad Complex &gt; La Libertad: Community development agreement signed with the Libertad Municipality to support community road repairs.
(4) La Libertad Complex &gt; Rosita: Community development agreement signed with the Rosita Municipality to improve 7.4km of rural road. 
(5)  La Libertad Complex &gt; Rosita: Community development agreement signed with the Rosita Municipality to conduct of a feasibility study for the improvement of Riscos de Oro's water system. 
(6) La Libertad Complex &gt; Santo Domingo: Collaboration agreement signed with the National Aqueduct Company (ENACAL), to deliver a potable water treatment plant for the Santo Domingo town.</t>
  </si>
  <si>
    <t>ND</t>
  </si>
  <si>
    <t>Percentage of operations with stakeholder engagement plans based on stakeholder mapping</t>
  </si>
  <si>
    <t>Percentage of operations with broad based local community consultation committees and processes that include vulnerable groups(2)</t>
  </si>
  <si>
    <t>Percentage of operations with works councils, occupational health and safety committees and other worker representation bodies to deal with impacts</t>
  </si>
  <si>
    <t>Percentage of operations with formal local community grievance processes(3)</t>
  </si>
  <si>
    <r>
      <rPr>
        <b/>
        <sz val="8"/>
        <color theme="9"/>
        <rFont val="Arial"/>
        <family val="2"/>
      </rPr>
      <t>Notes:</t>
    </r>
    <r>
      <rPr>
        <sz val="8"/>
        <color theme="9"/>
        <rFont val="Arial"/>
        <family val="2"/>
      </rPr>
      <t xml:space="preserve">
(1) Assessments conducted as part of the ESIAs for every new project or major change in ongoing projects as per national legislation.
(2) Refers to public community consultation for approval of exploration or extraction projects as per national legislation.
(3) For Pan, government mechamism MSHA was identified as the most accepted mechanism for raising community concerns relating mine operations.</t>
    </r>
  </si>
  <si>
    <t>Larreynaga; Nicaragua</t>
  </si>
  <si>
    <t>La Libertad, Santo Domingo, Rancho Grande, Rosita; Nicaragua</t>
  </si>
  <si>
    <t>Nevada; United States</t>
  </si>
  <si>
    <t>Top significant actual and potential negative impacts</t>
  </si>
  <si>
    <t>- Contractor behaviour and performance
- Changes in economic dynamics or damage to local livelihoods
- Forced displacement
- Landscape changes or loss of wildlife</t>
  </si>
  <si>
    <t>- Contractor behaviour and performance
- Contamination or loss of access to groundwater and surface water
- Changes in economic dynamics or damage to local livelihoods
- Forced displacement
- Landscape changes or loss of wildlife
- Abuses by security forces 
- Triggering of social conflicts due to competition over land use or natural resources</t>
  </si>
  <si>
    <t>- Air pollution
- Loss of wildlife
- Damage to cultural resources
- Water pollution
- Violations of Indigenous Peoples' rights</t>
  </si>
  <si>
    <t>Actual and negative impacts on the health and safety of local communities</t>
  </si>
  <si>
    <t>- Exposure to pollution, hazardous substances and dust
- Contamination or loss of access to groundwater and surface water
- Road and traffic impacts due to enhanced operations
- Increased level of light, noise, and vibration resulting from blasting and transportation 
- Community fatalities and serious injuries</t>
  </si>
  <si>
    <t>- Exposure to air or water pollution</t>
  </si>
  <si>
    <t>Disclosure FY2023</t>
  </si>
  <si>
    <t>Number of grievances from local communities during the reporting period</t>
  </si>
  <si>
    <t>100: 36 at the Libertad Mine, 50 at the Eastern Borosi Mine, and 14 at the Pavon Mine</t>
  </si>
  <si>
    <t>All grievances at Pan Mine are received and managed through MSHA. No community-related grievances received for 2023.</t>
  </si>
  <si>
    <t>Types of grievances from local communities during the reporting period</t>
  </si>
  <si>
    <t>Top issues raised: 38% related to contractor behavior, 16% related to damages to private property, and 8% related to dust.</t>
  </si>
  <si>
    <t>Top issues raised: 47% related to contractor behavior, 14% related to blasting effects, 8% related to maintenance of community infrastructure and 8% related to water.</t>
  </si>
  <si>
    <t>Percentage of grievances that were addressed during the reporting period</t>
  </si>
  <si>
    <t>Percentage of grievances that were resolved during the reporting period</t>
  </si>
  <si>
    <t>Percentage of grievances resolved through remediation(1) during the reporting period</t>
  </si>
  <si>
    <t>Trail of Community Grievances</t>
  </si>
  <si>
    <t>Number of grievances from local communities identified by mine site(1)</t>
  </si>
  <si>
    <t>Report the types of grievances from local communities identified by mine site</t>
  </si>
  <si>
    <t>Most common community grievances related to contractor behaviour, mostly due to labour issues (57%), effects of blasting (15%), and property damage, such as accidents with livestock, trees and private infrastructure (10%)</t>
  </si>
  <si>
    <t>Most common community grievances related to contractor behaviour (mostly due to speeding resulting in dust or property damage - 25%), maintenance of community infrastructure (10%), non-compliance with agreements or compensation (10%), and property damage (livestock, trees and private infrastructure) (7%)</t>
  </si>
  <si>
    <t xml:space="preserve">Most common community grievances related to contractor behaviour (mostly due to speeding resulting in dust or property damage), risks to community health and safety, and effects from blasting. </t>
  </si>
  <si>
    <t>Most common community grievances related to property damage (livestock, trees, infrastructure - 26%), and maintenance of community infrastructure (24%).</t>
  </si>
  <si>
    <t>Report the percentage of grievances that were addressed and resolved during the reporting period</t>
  </si>
  <si>
    <r>
      <rPr>
        <b/>
        <sz val="8"/>
        <color theme="9"/>
        <rFont val="Arial"/>
        <family val="2"/>
      </rPr>
      <t>Note:</t>
    </r>
    <r>
      <rPr>
        <sz val="8"/>
        <color theme="9"/>
        <rFont val="Arial"/>
        <family val="2"/>
      </rPr>
      <t xml:space="preserve">
Data includes grievances registered at exploration sites.</t>
    </r>
  </si>
  <si>
    <t>RIGHTS OF INDIGENOUS PEOPLES</t>
  </si>
  <si>
    <t>Education</t>
  </si>
  <si>
    <t>Commercial</t>
  </si>
  <si>
    <t>Total number of identified incidents of violations involving the rights of indigenous peoples</t>
  </si>
  <si>
    <t>Housing</t>
  </si>
  <si>
    <t>Description of identified incidents</t>
  </si>
  <si>
    <t>Number of incidents reviewed by the organization</t>
  </si>
  <si>
    <t>Sports and recreation</t>
  </si>
  <si>
    <t>Number of incidents with remediation plans being implemented</t>
  </si>
  <si>
    <t>Water</t>
  </si>
  <si>
    <t>Number of incidents with remediation plans completed, with results reviewed through routine internal management review processes</t>
  </si>
  <si>
    <t>Number of incidents no longer subject to action</t>
  </si>
  <si>
    <r>
      <rPr>
        <b/>
        <sz val="8"/>
        <color theme="9"/>
        <rFont val="Arial"/>
        <family val="2"/>
      </rPr>
      <t>Note:</t>
    </r>
    <r>
      <rPr>
        <sz val="8"/>
        <color theme="9"/>
        <rFont val="Arial"/>
        <family val="2"/>
      </rPr>
      <t xml:space="preserve">
(1) In the context of this disclosure, an ‘incident’ refers to a legal action or complaint registered with the reporting organization or competent authorities through a formal process, or an instance of non-compliance identified by the organization through established procedures. Established procedures to identify instances of non-compliance can include management system audits, formal monitoring programs, or grievance mechanisms.</t>
    </r>
  </si>
  <si>
    <t>Location of operations and percentage of proved and probable reserves in or near indigenous land</t>
  </si>
  <si>
    <t>Locations of operations where Indigenous Peoples are present and are or may be affected by the activities of the organization</t>
  </si>
  <si>
    <t>No Indigenous Peoples are present at or near our operations(1)</t>
  </si>
  <si>
    <t>Percentage of proved reserves located in or near areas  that are considered to be indigenous peoples' land</t>
  </si>
  <si>
    <t>Grade (in percentage metal content) of proved reserves located in or near areas of active conflict</t>
  </si>
  <si>
    <t>Percentage of probable reserves located in or near areas  that are considered to be indigenous peoples' land</t>
  </si>
  <si>
    <t>Grade (in percentage metal content) of probable reserves located in or near areas of active conflict</t>
  </si>
  <si>
    <r>
      <rPr>
        <b/>
        <sz val="8"/>
        <color theme="9"/>
        <rFont val="Arial"/>
        <family val="2"/>
      </rPr>
      <t>Note:</t>
    </r>
    <r>
      <rPr>
        <sz val="8"/>
        <color theme="9"/>
        <rFont val="Arial"/>
        <family val="2"/>
      </rPr>
      <t xml:space="preserve">
(1) For the purposes of this disclosure, “near” is defined as within 5 kilometres of the recognised boundary of an area considered to be indigenous land to the location of the entity’s proven and probable reserves. No Indigenous Territories within 5 kilometers of any Calibre operation. Closest indigenous territories projects are (i) the Mayangna Sauni Arungka, 10.5km away from our Eastern Borosi Mine (part of our La Libertad Complex), and (ii) the Duckwater Shoshone Tribe, over 30km away from our Pan Mine.</t>
    </r>
  </si>
  <si>
    <t>Site involvement in a process of seeking free, prior, and informed consent (FPIC) from Indigenous Peoples for any activity during the reporting period</t>
  </si>
  <si>
    <t>No</t>
  </si>
  <si>
    <t>If so, report whether the process has been mutually accepted by the organization and the affected Indigenous Peoples</t>
  </si>
  <si>
    <t>If so, report whether an agreement has been reached, and if so, if the agreement is publicly available(1).</t>
  </si>
  <si>
    <r>
      <rPr>
        <b/>
        <sz val="8"/>
        <color theme="9"/>
        <rFont val="Arial"/>
        <family val="2"/>
      </rPr>
      <t>Note:</t>
    </r>
    <r>
      <rPr>
        <sz val="8"/>
        <color theme="9"/>
        <rFont val="Arial"/>
        <family val="2"/>
      </rPr>
      <t xml:space="preserve">
(1) Pan Mine relies on the State and National Programmatic Agreements between the Bureau of Land Management and State and National Historic Preservation Offices signed in 2012 that addresses any adverse impacts on historic properties as per the National Historic Preservation Act, including attached religious and cultural significance aspects with particular protections for "Indian Tribes" (as the Agreement states). Because Pan is located entirely on public, BLM administered land, it is beholden to the Programmatic Agreement by proxy. The agreement is publicly available in the U.S. Bureau of Land Management's website at https://eplanning.blm.gov/public_projects/nepa/30204/45441/49004/Appendix_3B_-_Cultural_Programmatic_Agreement.pdf.</t>
    </r>
  </si>
  <si>
    <t>ESG Databook 2023 &gt; Corporate Governance &amp; Business Ethics</t>
  </si>
  <si>
    <t>GRI 3-3 (2021); GRI Sector Standards 14.22.1 &amp; 14.22.6 (2024); SASB EM-MM-510a.1 (2023)</t>
  </si>
  <si>
    <t>Managing business ethics, including the potential of being involved with corruption, is a significant issue for the mining industry and its supply chain, as it can have several negative impacts such as the misallocation of resource revenues, and harm to the environment and people when mining projects are awarded to unqualified or unethical organizations. 
Calibre is subject to various United States, Canadian and foreign anti-corruption laws and regulations that prohibit the company and its employees and intermediaries from bribing or making other prohibited payments to foreign officials or other persons to obtain or retain business or gain some other business advantage. Additionally, our activities are subject to stringent laws and regulations governing, among other things, prospecting, development, and production; imports and exports; taxes; labour standards, occupational health and mine safety; mineral tenure, land title and land use; water and air quality regulations; protection of endangered and protected species; social legislation; and other matters. Compliance with these laws may require significant expenditures. If Calibre is unable to comply fully, it may be subject to enforcement actions or other liabilities (including orders issued by regulatory or judicial authorities causing operations to cease, be suspended or be curtailed, and may include corrective measures requiring capital expenditures, installation of additional equipment, or remedial actions) or its image may be harmed, all of which could materially affect its operating costs, delay or curtail its operations or cause Calibre to be unable to obtain or maintain required permits. New laws and regulations, amendments to existing laws and regulations or administrative interpretation, or more stringent enforcement of existing laws and regulations, whether in response to changes in the political or social environment Calibre operates in or otherwise, could have a material and adverse effect on Calibre’s future cash flow, results of operations and financial condition.
According to Transparency International, Nicaragua is perceived as having fairly high levels of corruption relative to Canada. Nicaragua is, or may become, subject to or certain of its citizens are, or may become, subject to, sanctions or other similar measures imposed by individual countries, such as the United States, or the general international community through mechanisms such as the United Nations. There is the risk that individuals or entities with which Calibre will do business could be designated or identified under such sanctions or measures. Failure by Calibre to comply with sanctions or measures, whether inadvertent or otherwise, could expose it and its senior management to civil or criminal penalties, other sanctions, becoming subject to remedial processes (including limitations on Calibre’s ability to carry on its business or operations in Nicaragua), legal expenses, or reputational damage, all of which could materially and adversely affect Calibre’s business, financial condition and results of operations. 
Calibre is strongly committed to fully complying with any and all sanctions and other similar measures that affect the business of Calibre and Nicaragua, as well as to maintaining a high standard of corporate governance that fosters integrity, accountability and transparent disclosure and stands firmly against corruption.</t>
  </si>
  <si>
    <t>- An explicit commitment to support and respect all internationally recognized human rights is stipulated in our Code of Business Conduct and Ethics, our Social Policy, our Human Rights Standard and our Indigenous Peoples Standard.
- We take a zero-tolerance approach to any form of bribery and corruption. Our Code of Business Conduct and Ethics and other Corporate Policies such as our Insider Trading Policy and Disclosure Policy, provide guidance for ethical behaviour, as well as financial transparency and accountability. The code of conduct states one "must not engage in fraudulent activities or bribes" or tolerate such behavior. All employees and business partners are expected to respect these guidelines, including compliance with applicable host- and home-country laws and relevant international law. Our Whistleblower Policy allows employees and all  other stakeholders to raise concerns anonymously through an independent Reporting Hotline.  
- As a public company listed on the Toronto Stock Exchange, we are subject to United States, Canadian, and other international anti-corruption laws and regulations, such as the Canadian Foreign Corrupt Practices Act (FCPA) and the Canadian Corruption of Foreign Public Officials Act (CFPOA).
- Our Sustainability Statement is supported by systems, standards, procedures and guidelines that are aligned with global standards and that drive Calibre’s and our partners’ ESG performance and behaviour:
» Environmental Policy and Performance Standards
» Health and Safety Policy and Performance Standards
» Social Policy and Social Performance Standards
» People Policy</t>
  </si>
  <si>
    <t>- Our policy commitments stipulate conducting a due diligence process and addressing the application of precautionary principle measures for all ESG material topics relevant to the industry, through a proactive risk-based management approach. Employees and contractors are considered equal under the “One Calibre” approach and must comply with the same requirements. Individuals who fail to comply with the Code of Business Conduct and Ethics and any applicable laws are subject to disciplinary measures, including dismissal from the company or termination of the business relationship.
- As part of our risk assessment process, risks related to corruption, conflicts of interest and anti-competitive behaviour are evaluated by Calibre’s Legal Department at management level, supplemented by internal financial controls. Integration Profile Forms and risk classification matrices are completed for all employees, business partners and suppliers. These are reviewed and evaluated annually at the executive level and, when deemed necessary, by the Board.
- We comply with a number of international regulatory requirements, including the governance guidelines of the Canadian Securities Administrators, and internal control certifications to ensure the transparency and quality of information published for investors and other interested third parties.
- We conduct regular audits to assess and ensure compliance with policies and procedures and have developed rigorous processes to prevent non-conformances and implement corrective actions. The Board’s Audit Committee reviews the interim and annual consolidated audited financial statements, the auditors’ report therein, and the related management’s discussion and analysis (MD&amp;A) of the company’s financial condition and operating results. We register and publicly report all financial records in compliance with the International Financial Reporting Standards (IFRS), as well as with the WGC principles for reporting to third parties about economic performance. “Resolution UAF-N-018-2019” and “Resolution UAF-N-020-2019” regulate the audits scheduled for our Nicaraguan assets, establishing external audits to be conducted every 2 years and, based on findings, additional audits by the national Financial Analysis Unit (UAF) to be conducted as required.
- Transfer pricing is a mandatory requirement established by tax regulations in all countries where Calibre operates. We report the respective transfer pricing studies for all transactions between related companies in accordance with local and international regulations. Transfer pricing studies are conducted for business between Canada and US entities. Through the Nevada Net Proceeds reporting and royalty holder annual reporting, we ensure transparency around revenue flows in mining contracts and benefits of ownership.
- Detailed information on how we manage and report payments of taxes and royalties can be found in our Tax Transparency section.</t>
  </si>
  <si>
    <t>- The Board of Directors is our highest governance body responsible for decision making and overseeing the management of our impacts on the economy, environment and people.
- Our Board has established various committees with delegated roles to ensure compliance with the policies and procedures established by Calibre and approved by the Board itself. The Safety, Health, Environment, Sustainability and Technical Committee (“SHEST Committee”) is the advisory committee of the Board responsible for economic, environmental and social topics. This Committee is also responsible for formally reviewing our Sustainability Report to ensure it effectively discloses all material topics.
- Senior executives (SVPs and VPs) have been appointed with responsibility for managing risks and impacts on sustainability issues, including critical concerns, specifically appointing a SVP Sustainability for environmental and social issues and a SVP Human Capital for workforce issues. Responsibility has also been delegated to other employees, including Managers for H&amp;S, Environment, Human Resources, Labour Issues, ASM, Community Relations, External Affairs, Social Compliance and others. They report quarterly to the SHEST Committee and maintain permanent dialogue with the Executive Team and CEO.
- Business units reporting to the VP Operations, with support from specific cross-functional working groups, are responsible for daily implementation of their respective business operations.</t>
  </si>
  <si>
    <t>Complete and externally assure our Year-Three Progress Report on Implementation of the WGC’s RGMPs.</t>
  </si>
  <si>
    <t>Year-Three Report completed, external assurance conducted in Q4-2022 and documents disclosed March 14, 2024.</t>
  </si>
  <si>
    <t>Implement an ethics and compliance incidence report tracker to identify and eliminate or mitigate potential non-compliances resulting from business partnerships.</t>
  </si>
  <si>
    <t>Tracker created and under use.</t>
  </si>
  <si>
    <t>Implement the action plan to address areas of improvement identified in the Human Rights Impact Assessment.</t>
  </si>
  <si>
    <t>Underway</t>
  </si>
  <si>
    <t>75% progress of Remediation Plan for 2023, with 53% actions completed, 33% underway and 14% pending, out of 43 actions total.</t>
  </si>
  <si>
    <t>Establish a feedback and grievance procedure at Pan Mine, and maintain a record of complaints and grievances raised.</t>
  </si>
  <si>
    <t>Assessment conducted on local acceptance of an additional mechanism and decision taken to decline target, as community prefers use of MSHA to raise concerns or grievances due to its neutrality and third-party nature.</t>
  </si>
  <si>
    <t>Zero substantiated incidents of corruption.</t>
  </si>
  <si>
    <t xml:space="preserve">- We embed our policy commitments throughout our activities and business relationships:
» Our Corporate Governance Policies, along with our H&amp;S, Environment and Social policies and standards, are shared with potential partners during bidding processes. When partnerships are established, specific clauses and written acknowledgments are required by the signatories of contracts, grants and agreements.
» Because of higher country risk-profile, in Nicaragua, corruption risk is managed by a Compliance team within the Legal department. They conduct annual profile screenings for all employees and suppliers, consistent with the expectations stipulated in the policies’ commitments for responsible conduct. Due diligence includes a disclosure of politically-exposed persons. Results directly inform the determination of whether to initiate, continue or terminate a business relationship.
» All our workforce is subject to periodic training on our H&amp;S, environmental and social standards’ requirements and expectations.
- We train relevant staff on the prevention of money laundering, the financing of terrorism, and the financing / proliferation of weapons of mass destruction.
- We provide various confidential and anonymous mechanisms for individuals to seek advice or raise concerns about the organization’s business conduct:
» Whistleblower Policy: Its purpose is to ensure Calibre can receive and address all complaints regarding accounting, internal accounting controls, auditing matters or any actual or potential violation of any aspect of required business conduct, on a confidential, anonymous basis, free from discrimination, retaliation or harassment.
» Nicaragua’s Worker Complaints Policy: Complementary to the Whistleblower Policy, its purpose is to provide a mechanism through which workers can file complaints related to labour laws, company policies and Internal Labour Regulations. It is administered by the Human Capital team and applies to all employees, temporary and permanent, of all Calibre Mining Corp. subsidiaries and sites in Nicaragua.
» Nicaragua’s Harassment Policy: Its purpose is to establish the policy to be followed in cases of harassment complaints that may arise in all sites, establishments and companies belonging to Calibre in Nicaragua. It is applicable to all workers, temporary or permanent, as well as to interns, consultants and contractor employees working at Calibre sites in Nicaragua.
» Nicaragua’s Community Grievance Mechanism: Its purpose is to provide a fair, accessible, effective and timely mechanism through which complaints and grievances related to our activities can be raised by communities, and timely, respectful, fair and locally appropriate remedies can be provided, where needed.
» At Pan, employees are urged to report inappropriate behavior, or any form of harassment or discrimination, through one of our open communication channels (e.g., by reporting to management, Human Resources, or through our Whistleblower Hotline). All claims of inappropriate conduct are investigated fully.
» MSHA’s Miners Grievance Mechanism: In the United States, the Dept. of Labour’s Mine Safety and Health Administration (MSHA) has a robust miners’ rights program, allowing any miner to file a grievance with MSHA. This grievance can relate to unsafe work conditions, environmental violations, harassment in the workplace, etc. MSHA is required to respond to all complaints, often times including a field investigation.
- To understand and identify areas of improvement, sites conduct regular follow-up with complainants for stakeholder feedback. To track and report effectiveness, KPIs are measured, including the number of grievances received, percentage of grievances closed, trends on topics and issues, and user satisfaction. Other processes in Nicaragua by which we cooperate in the remediation of negative impacts we may have caused or contributed to include the Municipal ASM Commissions and H&amp;S Mixed Commissions (See Mechanisms for seeking advise and raising concerns below for a list of mechanisms).
- Information on the company's beneficial owners is detailed in our Notices of Annual General Meeting and Information Circulars, available in our website at https://calibremining.com/investors/agm-materials/. </t>
  </si>
  <si>
    <t>ANTI CORRUPTION</t>
  </si>
  <si>
    <t>Operations assessed for risks related to corruption</t>
  </si>
  <si>
    <t>Number of operations</t>
  </si>
  <si>
    <t>Number of operations assessed for risks related to corruption</t>
  </si>
  <si>
    <t>Percentage of operations assessed for risks related to corruption</t>
  </si>
  <si>
    <t>Significant risks related to corruption identified through the risk assessment.</t>
  </si>
  <si>
    <t>No significant risk identified during the reporting period.</t>
  </si>
  <si>
    <t xml:space="preserve">- Potential for corruption related to commercial relations, and links to community members and/or artisanal mining.
- Evidence of money laundering, fraud and visa restrictions by the US departments found during screening of potential suppliers and/or relatives of potential suppliers. </t>
  </si>
  <si>
    <t xml:space="preserve">- Potential for corruption related to commercial relations, and links to community members and/or artisanal mining.
- Evidence of money laundering, fraud and visa restrictions by the US departments found during screening of potential suppliers and/or relatives of potential suppliers. </t>
  </si>
  <si>
    <t>Before of the Compliance department was created, the document: “KYC” or PIC (Know Your Customer and/or Supplier) profile did not exist in the Company. In this regard, we lacked the process and tools for conducting the due diligence to third parties. As a result of the risk assessment, in 2020 Calibre identified 6 “high risk” suppliers from a corruption perspective. Contracts with all 6 were terminated.</t>
  </si>
  <si>
    <t>Communication and training about anti-corruption policies and procedures</t>
  </si>
  <si>
    <t>Members of the organizations to which anti-corruption policies and procedures have been communicated to</t>
  </si>
  <si>
    <t>Governance body</t>
  </si>
  <si>
    <t xml:space="preserve">Board Members </t>
  </si>
  <si>
    <t>By category</t>
  </si>
  <si>
    <t>Executives</t>
  </si>
  <si>
    <t xml:space="preserve">Employees </t>
  </si>
  <si>
    <t>By region</t>
  </si>
  <si>
    <t xml:space="preserve">Canada (Corporate Offices) </t>
  </si>
  <si>
    <t>United States</t>
  </si>
  <si>
    <t>Business partners</t>
  </si>
  <si>
    <r>
      <rPr>
        <b/>
        <sz val="8"/>
        <color theme="9"/>
        <rFont val="Arial"/>
        <family val="2"/>
      </rPr>
      <t>Notes:</t>
    </r>
    <r>
      <rPr>
        <sz val="8"/>
        <color theme="9"/>
        <rFont val="Arial"/>
        <family val="2"/>
      </rPr>
      <t xml:space="preserve">
(1) Communication of policies through introductory talks, email and written request for acknowledgment. Regional (e.g. Managua, Nicaragua) and corporate offices (Vancouver, Canada) staff included in the data reported.
(2) As per our Code of Business Conduct and Ethics, all representatives are expected to "comply with laws of countries in which the Company operates, applicable governmental laws, rules and regulations, and specifically those requirements related to the Canadian regulations related to Canadian Foreign Corrupt Practices Act (FCPA), Canada’s Corruption of Foreign Public Officials Act (CFPOA), and all other applicable laws and regulations in Canada and Nicaragua."</t>
    </r>
  </si>
  <si>
    <t>Percentage of the organizations' members to which anti-corruption policies and procedures have been communicated to</t>
  </si>
  <si>
    <t>FY2022(1)</t>
  </si>
  <si>
    <t>Nicaragua(2)</t>
  </si>
  <si>
    <t>Business partners(3)</t>
  </si>
  <si>
    <r>
      <rPr>
        <b/>
        <sz val="8"/>
        <color theme="9"/>
        <rFont val="Arial"/>
        <family val="2"/>
      </rPr>
      <t>Notes:</t>
    </r>
    <r>
      <rPr>
        <sz val="8"/>
        <color theme="9"/>
        <rFont val="Arial"/>
        <family val="2"/>
      </rPr>
      <t xml:space="preserve">
(1) Restatement of information for employees to which policies have been communicated to, correct calculation included FY2022. Regional (e.g. Managua, Nicaragua) and corporate offices (Vancouver, Canada) staff included in the data reported.
(2) 100% of staff members were trained in and knowledge of corporate governance policies during  2023. The company plans to extend these trainings to the rest of the staff during 2024.
(3) All of business partners have signed contracts that include these policies.</t>
    </r>
  </si>
  <si>
    <t>Members of the organization that have received training
on anti-corruption</t>
  </si>
  <si>
    <r>
      <rPr>
        <b/>
        <sz val="8"/>
        <color theme="9"/>
        <rFont val="Arial"/>
        <family val="2"/>
      </rPr>
      <t>Note:</t>
    </r>
    <r>
      <rPr>
        <sz val="8"/>
        <color theme="9"/>
        <rFont val="Arial"/>
        <family val="2"/>
      </rPr>
      <t xml:space="preserve"> 
(1) 100% of staff members were trained in and knowledge of corporate governance policies during 2023. The company plans to extend these trainings to the rest of the staff during 2024. Additionally, employees were trained in compliance procedures and prevention of money laundering, financing of terrorism, and financing of weapons of mass destruction proliferation. Regional (e.g. Managua, Nicaragua) and corporate offices (Vancouver, Canada) staff included in the data reported.</t>
    </r>
  </si>
  <si>
    <t>Percentage of the organizations' members that have received training on anti-corruption</t>
  </si>
  <si>
    <t>Employees(1)</t>
  </si>
  <si>
    <r>
      <rPr>
        <b/>
        <sz val="8"/>
        <color theme="9"/>
        <rFont val="Arial"/>
        <family val="2"/>
      </rPr>
      <t>Note:</t>
    </r>
    <r>
      <rPr>
        <sz val="8"/>
        <color theme="9"/>
        <rFont val="Arial"/>
        <family val="2"/>
      </rPr>
      <t xml:space="preserve">
(1) Regional (e.g. Managua, Nicaragua) and corporate offices (Vancouver, Canada) staff included in the data reported.</t>
    </r>
  </si>
  <si>
    <t>Number of confirmed incidents of corruption</t>
  </si>
  <si>
    <t>Number of confirmed incidents in which employees were dismissed or disciplined for corruption</t>
  </si>
  <si>
    <t>Number of confirmed incidents when contracts with business partners were terminated or not renewed due to violations related to corruption</t>
  </si>
  <si>
    <t>Number of public legal cases regarding corruption brought against the organization or its employees during the reporting period</t>
  </si>
  <si>
    <t>GOVERNANCE &amp; RESPONSIBLE BUSINESS CONDUCT</t>
  </si>
  <si>
    <t>Number of significant instances of non-compliance with laws and regulations during the reported period(1)</t>
  </si>
  <si>
    <r>
      <rPr>
        <b/>
        <sz val="8"/>
        <color theme="9"/>
        <rFont val="Arial"/>
        <family val="2"/>
      </rPr>
      <t>Note:</t>
    </r>
    <r>
      <rPr>
        <sz val="8"/>
        <color theme="9"/>
        <rFont val="Arial"/>
        <family val="2"/>
      </rPr>
      <t xml:space="preserve">
(1) This disclosure includes significant instances of non-compliance that resulted in administrative or judicial sanctions and fines that are being appealed during the reporting period. </t>
    </r>
  </si>
  <si>
    <t>Mechanism</t>
  </si>
  <si>
    <t>Purpose</t>
  </si>
  <si>
    <t>Responsibility</t>
  </si>
  <si>
    <t>How are stakeholders informed of the mechanism?</t>
  </si>
  <si>
    <t>Intended users</t>
  </si>
  <si>
    <t>Availability and accessibility</t>
  </si>
  <si>
    <t>Available in different languages?</t>
  </si>
  <si>
    <t>Independent?</t>
  </si>
  <si>
    <t>Confidential?</t>
  </si>
  <si>
    <t>Anonymous?</t>
  </si>
  <si>
    <t>Non-retaliation ensured?</t>
  </si>
  <si>
    <t># Concerns registered(1)</t>
  </si>
  <si>
    <t>Type of misconduct reported</t>
  </si>
  <si>
    <t>% Concerns addressed</t>
  </si>
  <si>
    <t>% Resolved or found unsubstantiated</t>
  </si>
  <si>
    <t>Process of investigation</t>
  </si>
  <si>
    <t>Whistleblower hotline</t>
  </si>
  <si>
    <t>Report fraudulent, unethical, or illegal activity or behaviour related to financial matters</t>
  </si>
  <si>
    <t>Audit Committee (Board)</t>
  </si>
  <si>
    <t>Periodic training and written acknowledgment request</t>
  </si>
  <si>
    <t>24/7</t>
  </si>
  <si>
    <t>English and Spanish</t>
  </si>
  <si>
    <t>Yes</t>
  </si>
  <si>
    <t xml:space="preserve">Inappropriate contracting procedures, concern over our hiring processes, concerns over people management.   </t>
  </si>
  <si>
    <t xml:space="preserve">Human Capital department investigates and reports findings back to the Audit Committee of the Board of Directors </t>
  </si>
  <si>
    <t>Escalation processes through management levels</t>
  </si>
  <si>
    <t>Ensure an open-door policy for permanent worker engagement</t>
  </si>
  <si>
    <t xml:space="preserve">Human Resources </t>
  </si>
  <si>
    <t>Townhalls</t>
  </si>
  <si>
    <t>Business hours</t>
  </si>
  <si>
    <t>N/D</t>
  </si>
  <si>
    <t>Site-level employee grievance support mechanisms</t>
  </si>
  <si>
    <t>If an employee has a reason for complaint and only after the area manager has not given a solution or a satisfactory response, the employee has the right to request Union support to raise the issue.</t>
  </si>
  <si>
    <t>Unions</t>
  </si>
  <si>
    <t>Employees of Nicaraguan assets</t>
  </si>
  <si>
    <t>Spanish</t>
  </si>
  <si>
    <t>Site level worker grievance policy and procedure</t>
  </si>
  <si>
    <t>File complaints that are covered by the provisions of labor laws, Corporate Policies, Internal Labor Regulations, as well as the policies and procedures established by the company. The mechanism is open to all contractor workers that does not have access to other remediation mechanisms.</t>
  </si>
  <si>
    <t>Human Resources</t>
  </si>
  <si>
    <t>Trainings, information boards, bulletins</t>
  </si>
  <si>
    <t>Employees &amp; contractors’ workforce of Nicaraguan assets</t>
  </si>
  <si>
    <t>Inappropriate treatment</t>
  </si>
  <si>
    <t>The investigation included an interview with the complainant and interviews with other workers in the area and site. An improvement plan was determined, accepted and signed by the reported worker.</t>
  </si>
  <si>
    <t>Site-level harassment procedure</t>
  </si>
  <si>
    <t>Establish the policy and procedure that will be carried out in cases of harassment complaints that occur in all sites, establishments and companies belonging to Calibre in Nicaragua.</t>
  </si>
  <si>
    <t>Sexual harassment</t>
  </si>
  <si>
    <t>The investigation included an interview with the complainant and interviews with other workers in the area and site. The dismissal of the reported worker was determined and applied.</t>
  </si>
  <si>
    <t>Site-level community grievance mechanism</t>
  </si>
  <si>
    <t>Provide a fair, accessible, effective and timely mechanism through which all types of human rights complaints and grievances related to our activities can be raised by host communities and provide remedy where needed. The mechanism is open to all local contractor workers that does not have access to other remediation mechanisms.</t>
  </si>
  <si>
    <t>Community Relations</t>
  </si>
  <si>
    <t xml:space="preserve">Community engagement </t>
  </si>
  <si>
    <t>Local communities, including contractors' local workforce</t>
  </si>
  <si>
    <t>Most common community grievances related to contractor behaviour or noncompliance with labour law (42%), effects from blasting (14%), maintenance of community infrastructure (8%), and water (8%)</t>
  </si>
  <si>
    <t>Investigation conducted by area allegedly responsible for the complaint, Community Relations and other areas deemed relevant according to the nature of the complaint, in permanent engagement with complainant. Investigation report produced, including proposal for resolution, for management and compliant approval.</t>
  </si>
  <si>
    <t>Mine Safety and Health Administration (MSHA)</t>
  </si>
  <si>
    <t>The U.S. Department of Labor's Mine Safety and Health Administration (MSHA) works to prevent death, illness, and injury from mining and promote safe and healthful workplaces for U.S. miners.</t>
  </si>
  <si>
    <t>US Dept. Labor</t>
  </si>
  <si>
    <t>Training</t>
  </si>
  <si>
    <t>Employees of U.S assets</t>
  </si>
  <si>
    <t>English</t>
  </si>
  <si>
    <t>One employee related concern.</t>
  </si>
  <si>
    <r>
      <rPr>
        <b/>
        <sz val="8"/>
        <color theme="9"/>
        <rFont val="Arial"/>
        <family val="2"/>
      </rPr>
      <t>Note:</t>
    </r>
    <r>
      <rPr>
        <sz val="8"/>
        <color theme="9"/>
        <rFont val="Arial"/>
        <family val="2"/>
      </rPr>
      <t xml:space="preserve">
Includes operation and exploration sites.</t>
    </r>
  </si>
  <si>
    <t>ESG Databook 2023 &gt; Environment &amp; Biodiversity Management</t>
  </si>
  <si>
    <t xml:space="preserve">"Biodiversity is vital to human health, food security, economic prosperity and mitigation of climate change. Mines can have a range of impacts on biodiversity and the environment, such as alterations of landscape, of the availability, accessibility and quality of natural resources, vegetation removal, and impacts to wildlife habitats, as it requires large-scale developments. Risks associated include habitat destruction, loss of biodiversity, water and air pollution, and the potential for environmental hazards. Air emissions particularly are a major concern for mine workers and local communities adjacent to mine sites and transportation routes. These risks can arise from activities such as land clearing, drilling, excavation, blasting, use of chemicals in the extraction process and transportation. Acid rock drainage is also a significant risk as it can have harmful effects on humans, animals, and plants. 
For the organization, biodiversity impacts of mining operations can also affect the valuation of reserves and create operational risks, as changes in the characteristics of the land where reserves are located could increase extraction costs due to increasing interest in the protection of ecosystems and its species. Regulatory or reputational risks are also present in accessing reserves in ecologically sensitive areas, as well as during reclamation and decommissioning. Additionally, poor environmental practices or failure to comply with applicable laws, regulations, and permitting requirements may result in enforcement actions thereunder including orders issued by regulatory or judicial authorities causing operations to cease or be curtailed, and may include corrective measures requiring capital expenditures, installation of additional equipment, or remedial actions such as material costs from removing or covering refuse piles, meeting water treatment obligations, and dismantling infrastructure at the end of life. 
However, there are also opportunities for positive environmental outcomes. Responsible mining practices can conserve natural resources, restore ecosystems, and promote sustainable water and waste management systems. Complementarily, it can enhance a company's reputation, attract investors, and meet the growing demand for sustainable practices from stakeholders and society as a whole. Effective biodiversity management during all stages of a project lifecycle is therefore essential to minimise compliance costs and legal liabilities, face less resistance in developing new mines, and avoid difficulties in obtaining permits, accessing reserves, and facing delays in project completion."				</t>
  </si>
  <si>
    <t>- At Calibre we recognize that sound environmental management is essential to preserve the well-being of our operations and the neighboring local communities. Calibre is committed to maintaining a high standard of environmental performance. Our commitment is embedded in our Environmental Policy available in our website at https://calibremining.com/corporate/corporate-governance/, as well as our conformance to the World Gold Council's Responsible Gold Mining Principles. This commitment includes respecting legally protected species and areas, understanding the interconnection between mining and biodiversity, identifying those aspects of our operations that could have a negative impact on biodiversity, and implementing mitigation measures and rehabilitating affected areas.
- Our Biodiversity Management Standard defines our requirements to protect and manage biodiversity so as to minimize any adverse acute or cumulative impacts on flora and fauna.
- Our Topsoil and Reclamation Management Standard defines our commitment to minimize the disturbance footprint across sites.
- Our Closure and Reclamation Planning Standard establishes our commitment to responsible mine closure, requiring consultation of relevant stakeholders on planned closure and post-closure commitments, including rehabilitation and future land use.
Our environmental policies, commitments and practices align with the Kunming-Montreal Global Biodiversity Framework principles:
- Aligned with Target 14 we integrate biodiversity preservation requirements in decision-making at every level and aspect of our business. It is highlighted in our Environmental Policy available in our website at https://calibremining.com/corporate/corporate-governance/, in our Biodiversity Standard, and biodiversity aspects are included in all phases of the life of our mines, from environmental impact assessments conducted before initiating any project, to regular training programs for employees and contractors, in management plans and operational processes to establish key strategies and controls to address identified risks, and in periodic monitoring and reporting during operation and closure.
- As per Target 1, our Biodiversity Standard requires all operations to conduct effective management processes for protecting and managing biodiversity to minimise any adverse acute or cumulative impacts on flora and fauna within its areas of operation.
- In line with Target 2 of restoring degraded areas, we implement rehabilitation activities progressively during the operating life of the mine by revegetating unused areas as operations move to other zones.
- Contributing to Target 4 of halting species extinction, after the request for vegetation clearance and receipt of the Vegetation Clearing Permit and prior to any ground disturbance, site environmental personnel conducts field surveys to identify the presence of any protected flora or sensitive fauna habitat. Protected vegetation is marked in the field or relocated. Field personnel and contractors are instructed and made aware of the requirement to protect vegetation that has been marked. Where a potential or actual adverse impact on an endangered, protected or conservation listed species has been identified, sites establish control measures inclusive of creating designated offset areas, applying no access and/or buffer areas, the use of access permits and the requirement for suitable fencing and signage. 
- In harmony with Target 15, we regularly monitor, assess, and transparently disclose our risks, dependencies and impacts on biodiversity and report on compliance with applicable regulations. The management of biodiversity, inclusive of the identification and protection of all protected flora and fauna within and around all sites, is conducted in compliance with all relevant in-country regulatory requirements, licence conditions and any other applicable requirements. Endangered, conservation listed or protected flora species that may be impacted by site activities are identified by surveying, monitoring, context mapping and/or local knowledge. Biodiversity monitoring programs are implemented periodically, including the monitoring of any potential or actual adverse biodiversity impacts (e.g., on sensitive or protected areas) and the effectiveness of implemented control measures. 
- In line with Target 22 of ensuring communities' participation in decision-making and access to justice and information, our Environmental Policy requires all operations to implement effective and transparent engagement, communication and independently verified environmental reporting arrangements with our stakeholders, including local communities. We do so by maintaining community grievances mechanisms in place to address any concerns relating to our activities, inclusive of environmental issues.
The environmental policy and performance standards are applicable in all phases of the mine life cycle including exploration, design, construction, operation and closure, and to all employees and contractors.</t>
  </si>
  <si>
    <r>
      <rPr>
        <b/>
        <sz val="10"/>
        <color theme="9"/>
        <rFont val="Arial"/>
        <family val="2"/>
      </rPr>
      <t>Environment &amp; Biodiversity Management:</t>
    </r>
    <r>
      <rPr>
        <sz val="10"/>
        <color theme="9"/>
        <rFont val="Arial"/>
        <family val="2"/>
      </rPr>
      <t xml:space="preserve">
- At all our sites and during all phases of the mine life cycle, we apply a the impact mitigation hierarchy to manage environmental risks and implement appropriate controls, and we strive to comply with applicable laws and regulations (e.g., Nicaraguan Environmental Law, and U.S. General Mining Law of 1872; DOI-BLM's Surface Management Regulations - 43 Code of Regulations 3809 -, and other applicable statutes, including the Federal Land Policy Act of 197), through continuous improvement in our management systems and operational processes. 
- We consider a project’s potential environmental impacts long before mining begins. During feasibility stages, an Environmental and Social Impact Assessment (ESIA) is conducted to identify and understand impacts and risks, and  Environmental Management Plans (EMPs) are then developed to address the impacts and risks, when needed. Where biodiversity has been identified as an environmental risk, key strategies and controls to protect flora and fauna are integrated intro the site EMP, including protection of listed rare, endangered and priority conservation species, waste management, biodiversity rescue and monitoring, air quality (including dust, noise and combustion gases) vibrations, water management, hazardous substances, environmental awareness with personnel and community, and reforestation.
- Our Environmental Management System -currently under review and update - aligns with ISO14001:2015 and includes standards for material topics such as responsible management of tailings, hazardous materials and waste, land use, mine rehabilitation and closure, water resources and biodiversity preservation. Performance is strengthened through permanent employee and contractor training, and tied to employee and executive remuneration, through short-term incentives for compensation.
- At Pan Mine, full Environmental Impact Study is completed for initial permitting.  Results are published in the Final Environmental Impact Study, available in the U.S. Bureau of Land Management website at https://eplanning.blm.gov/eplanning-ui/project/30204/570.  An issued Record of Decision was received to build and operate the mine. A multi department agreement with government agencies exists to offset disturbed greater sage-grouse habitat, with either monetary or land compensation.
- We track effectiveness of our actions through monthly, quarterly and annual monitoring and reporting, as well as through periodic inspections and audits. Biodiversity surveys are also conducted regularly to identify habitat, nests, or other evidence of critical species on site.
</t>
    </r>
    <r>
      <rPr>
        <b/>
        <sz val="10"/>
        <color theme="9"/>
        <rFont val="Arial"/>
        <family val="2"/>
      </rPr>
      <t>Land Rehabilitation:</t>
    </r>
    <r>
      <rPr>
        <sz val="10"/>
        <color theme="9"/>
        <rFont val="Arial"/>
        <family val="2"/>
      </rPr>
      <t xml:space="preserve">
- We incorporate mine closure into technical and financial evaluations of new sites. A mine closure plan must be developed during the design phase and defines relevant regulatory/license requirements, relevant closure and post-closure monitoring programs, and bond release/lease relinquishment requirements. Site reclamation plans include the definition of suitable post-mining land uses, incorporating relevant values associated with conservation, forestry, water catchment, and any other requirements formally agreed upon with local communities.
- Before closure, stabilization or progressive reclamation activities are scheduled and completed as soon as practical after designated areas of the waste disposal facility become available.
- We update closure plans and the estimate of the environmental closure liability at each of our sites on an annual basis to reflect current operations and market cost of closure. Regulations of Nevada’s NDEP - Bureau of Mining Regulation and Reclamation, and the federal BLM require a bonded monetary amount to cover reclamation costs at mine closure.</t>
    </r>
  </si>
  <si>
    <t xml:space="preserve">At site, General Managers have mine-level accountability for environmental management and performance. Country-level Environment Managers are accountable for performance across all areas of environmental management. The Senior VP Sustainability has the overall accountability for the management of environmental risks and opportunities, with direct reporting to the CEO. Oversight and governance resides at the Board level with the SHEST Committee.  </t>
  </si>
  <si>
    <t>Nicaragua &amp; Pan Mine</t>
  </si>
  <si>
    <t>Environmental compliance with all permit requirements, resulting in zero notices of environmental permit violations.</t>
  </si>
  <si>
    <t>- La Libertad Complex: Two non-material fines received from the National Water Authority for lack of discharge and delayed report delivery. Both actions were immediately corrected.
- Pan Mine: Eight operating deviations from air permit limits; two sampling events occurred  for potable water system. All actions corrected.</t>
  </si>
  <si>
    <t>Annual environmental budgets and management plans in place to meet all obligations.</t>
  </si>
  <si>
    <t>Budgets and plans in place and properly executed.</t>
  </si>
  <si>
    <t>Produce 70,000 trees to continue contributing to national reforestation plans in Nicaragua.</t>
  </si>
  <si>
    <t xml:space="preserve">Met </t>
  </si>
  <si>
    <t>129,260 trees produced and delivered to national institutions, 184% above target</t>
  </si>
  <si>
    <t xml:space="preserve"> Deliver initial closure plans to regulatory authorities for all active permits in Nicaragua.</t>
  </si>
  <si>
    <t>Three project closure plans prepared and delivered to regulatory authorities.</t>
  </si>
  <si>
    <t>Review SRCE for updates related to increased mining activity.</t>
  </si>
  <si>
    <t>Review conducted and bond in place.</t>
  </si>
  <si>
    <t>Zero fines, sanctions or notices of violations for breaching environmental permits</t>
  </si>
  <si>
    <t>Zero significant(1) environmental events</t>
  </si>
  <si>
    <t>Biodiversity No Net Loss Plans designed, and execution initiated at all sites</t>
  </si>
  <si>
    <t>130,000 trees produced to support national reforestation campaign</t>
  </si>
  <si>
    <t>Data on air emissions collected for La Libertad and El Limon complexes.</t>
  </si>
  <si>
    <t>5 acres of land reclaimed</t>
  </si>
  <si>
    <r>
      <rPr>
        <b/>
        <sz val="8"/>
        <color theme="9"/>
        <rFont val="Arial"/>
        <family val="2"/>
      </rPr>
      <t>Note:</t>
    </r>
    <r>
      <rPr>
        <sz val="8"/>
        <color theme="9"/>
        <rFont val="Arial"/>
        <family val="2"/>
      </rPr>
      <t xml:space="preserve">
(1) A significant event implies a "Major" or "Catastrophic" event as per Calibre's Risk Classification of Consequences (e.g., "Substantial impact beyond the limits of the operation", and "Major/disastrous impact of large dimensions which can cause immediate effects and/or long-term damages").</t>
    </r>
  </si>
  <si>
    <t>Public consultations are conducted for every new project requested. Detailed information on our community consultation, engagement and redress processes, including those related to environmental issues, can be found in the section on Rights of Communities and Indigenous Peoples.
Environmental reports are sent periodically to the corresponding authorities, and frequent inspections and site visits provide evidence of compliance.
Public reporting on performance for environmental stewardship is provided through our annual Sustainability Report. Ongoing communication of initiatives and results is also conducted through permanent worker and community engagement, as well as through our social media channels.</t>
  </si>
  <si>
    <t>ENVIRONMENT &amp; BIODIVERSITY MANAGEMENT</t>
  </si>
  <si>
    <t xml:space="preserve">United States </t>
  </si>
  <si>
    <t>Actions to avoid negative impacts</t>
  </si>
  <si>
    <t>(1) Prior to initiating any new project baseline and environmental studies are conducted to identify potential impacts. When necessary, alternative location for activities are found to avoid high-level impacts. No Calibre project is located in or near ecologically sensitive areas.
(2) Adequate secondary containment or deflection systems are installed for cyanide containers, solution tanks and pipelines, and water management programs include process solutions managements to avoid unintentional releases to the environment.
For contractors:
(3) Due diligence processes are conducted annually to all new and current contractors, including filtering through environmental criteria
(4) Environmental clauses are included in procurement processes and contracts, and penalties are applicable for non compliance 
(5) Permanent monitoring and training is provided to contractors on environmental aspects</t>
  </si>
  <si>
    <t xml:space="preserve">(1) During initial EIS scoping, several alternatives are considered, including a no-action alternative. In this process, an alternative was selected that avoided negative impacts to nearby Greater Sage Grouse habitat that  included rerouting of powerlines. 
(2) A fence line restricts access to site to terrestrial species, and bird balls on the process ponds keeps avian species from contacting cyanide solution. 
(3) If exploration activities are to occur during raptor nesting season, a survey is conducted to locate any species in the area. If they are in proximity, then activity will be delayed till after the nesting season. 
(4) Hazardous material is contained in a Central Accumulation Area and inspected weekly for proper containment. </t>
  </si>
  <si>
    <t>Actions to minimize negative impacts</t>
  </si>
  <si>
    <t>(1) Our Hazardous Materials and Dangerous Goods Management Standard defines the requirements to reduce environmental impacts associated to the lowest practical level, minimizing occurrences of spills, releases, leaks and uncontrolled overflows.
(2) Sites operate their process plants to minimize cyanide use as much as practical, limiting concentrations of cyanide in mill tailings and process solution ponds. A Tailings Operating Manual is maintained in accordance with regulatory and company's requirements to minimize short and long-term risks associated with TSF.
(3) Control measures are established for our waste rock facilities to minimise the generation of acid.
(4) Sites locate and design on-site facilities to minimize the disturbance footprint across the site.
(5) Water crossings or diversion structures are designed and operated to minimize adverse impacts on aquatic ecosystems.</t>
  </si>
  <si>
    <t xml:space="preserve">(1) During Greater Sage Grouse lekking season, modified operations are in place across site in order to minimize impact during this critical breeding season. The impact primarily is noise, and complete noise cannot be eradicated without the suspension of operations. 
(2) Annual third-party noxious weed surveys are conducted to identify any noxious, invasive plant species. If any are identified, they are  removed either mechanically or chemically. Invasive species are a pervasive problem in the greater area, and need constant mitigation in order to reduce impact.
(3) If precipitation is enough to lead to a stormwater discharge event, the water will be sampled at an identified outfall. Much of the site is a non-discharging basin, however, pre-outfall controls, including sediment basins and rip-raps are designed to reduce velocity and drop out any potentially contaminated sediments contained in the stormwater. </t>
  </si>
  <si>
    <t>Actions to restore ecosystems</t>
  </si>
  <si>
    <t>We restore the land impacted by our operations to its original state or to a state where it has a healthy and functioning ecosystem. Rehabilitation actions are being implemented while our operations are ongoing, and actions are proportional, viable and measurable. Stakeholder engagement is conducted through periodic inspections and regular reporting from and to corresponding authorities.</t>
  </si>
  <si>
    <t xml:space="preserve">Ongoing rehabilitation is always accomplished in some capacity on site. This is most evident in exploration disturbance, where disturbance is regraded back to traditional slope. Seed mixes for replanting native vegetation is consistently updated based on federal government guidelines. </t>
  </si>
  <si>
    <t>Size (Ha) of area under restoration or rehabilitation</t>
  </si>
  <si>
    <t>Size (Ha) of area restored or rehabilitated</t>
  </si>
  <si>
    <t>Actions to offset residual negative impacts</t>
  </si>
  <si>
    <t>No offset goals have been established.</t>
  </si>
  <si>
    <t>Transformative actions taken and additional conservation actions taken</t>
  </si>
  <si>
    <t>A conservation area of 40ha was adopted near the La Libertad Mine.</t>
  </si>
  <si>
    <t>Pan Mine regularly makes monetary contributions to conservation organizations such as the Rocky Mountain Elk Foundation, Ducks Unlimited, and local 4-H Chapters. These organizations are directly involved in nationwide conservation efforts and in conservation education.</t>
  </si>
  <si>
    <t>Site with biodiversity management plan?</t>
  </si>
  <si>
    <t>Describe how it enhances synergies and reduces trade-offs between actions taken to manage its biodiversity and climate change impacts</t>
  </si>
  <si>
    <t>Actions taken to protect biodiversity across operations that contribute to climate change mitigation or adaptation in Nicaragua include:
- Reforestation with native trees 
- Establishment and training of wildlife rescue brigades 
- Environmental awareness campaigns with the community</t>
  </si>
  <si>
    <t>Pan Mine operates partially in both General and Priority Sage Grouse habitat, which has the potential to house breeding leks. In accordance with the Nevada Sagebrush Ecosystem Program Credit system, credits were paid for acreage in the Plan of Operations to create new Greater Sage Grouse habitat on private land. Pan Mine is still beholden to preserving existing, identified leks within a certain radius of the Plan of Operation boundary, however, the site as whole makes a biodiversity trade off for local disturbance for habitat creation elsewhere.</t>
  </si>
  <si>
    <t>Describe how it ensures that the actions taken to manage its impacts on biodiversity avoid and minimize negative impacts and maximize positive impacts for stakeholders</t>
  </si>
  <si>
    <t>Biodiversity surveys are completed at all sites every six months to identify, monitor and use results to develop action plans to address any negative impact on stakeholders identified.</t>
  </si>
  <si>
    <t>Consultation with local Indigenous Tribes started during the initial EIS phase, and continue with ongoing commitments to open communication on biodiversity impacts and mitigation.</t>
  </si>
  <si>
    <t>Proportion of land that is disturbed over total land area</t>
  </si>
  <si>
    <t>Area under Calibre concession/claim (Ha)</t>
  </si>
  <si>
    <t>Area under Calibre control (Ha)(1)</t>
  </si>
  <si>
    <t>Area disturbed and not yet rehabilitated (Ha)</t>
  </si>
  <si>
    <t>Land disturbed within concession area (%)</t>
  </si>
  <si>
    <t>Land disturbed within controlled area (%)</t>
  </si>
  <si>
    <r>
      <rPr>
        <b/>
        <sz val="8"/>
        <color theme="9"/>
        <rFont val="Arial"/>
        <family val="2"/>
      </rPr>
      <t>Note:</t>
    </r>
    <r>
      <rPr>
        <sz val="8"/>
        <color theme="9"/>
        <rFont val="Arial"/>
        <family val="2"/>
      </rPr>
      <t xml:space="preserve">
(1) Area controlled for Nicaraguan assets refer to land/property owned by Calibre. Area controlled for our U.S assets refer to the Pan Mine fence line.</t>
    </r>
  </si>
  <si>
    <t>Explain how it has determined which of its sites and which products and services in its supply chain have the most significant actual and potential impacts on biodiversity.</t>
  </si>
  <si>
    <t>Because of the nature of our industry, we have determined all of our operation sites have the most significant impacts on biodiversity, except for headquarters. All sites commission environmental baselines and impact assessments for each new project. Primary data is collected in the field and areas and activities where negative impacts are most likely to be present and significant are identified. Criteria includes proximity to ecologically sensitive areas and potential changes in the state of biodiversity. To determine significance of impacts, assessments analyze the severity and likelihood of impacts.</t>
  </si>
  <si>
    <t>Leon, Nicaragua</t>
  </si>
  <si>
    <t>La Libertad, Chontales
Santo Domingo, Chontales
Rancho Grande, Matagalpa
Rosita, RACCN</t>
  </si>
  <si>
    <t>22 miles SE of Eureka, NV off US Highway 50. See map on right</t>
  </si>
  <si>
    <t>Size (Ha)</t>
  </si>
  <si>
    <t>Activities</t>
  </si>
  <si>
    <t>Mining activities, including land clearance and exploitation of natural resources</t>
  </si>
  <si>
    <t>Site in or near an ecologically sensitive area? (Y/N)</t>
  </si>
  <si>
    <t>Distance(1)</t>
  </si>
  <si>
    <t>Plan of operations boundary less than 1 mile from nearest lek, more to nearest activity.</t>
  </si>
  <si>
    <t>Type</t>
  </si>
  <si>
    <t>Area of Biodiversity Importance</t>
  </si>
  <si>
    <r>
      <rPr>
        <b/>
        <sz val="8"/>
        <color theme="9"/>
        <rFont val="Arial"/>
        <family val="2"/>
      </rPr>
      <t>Note:</t>
    </r>
    <r>
      <rPr>
        <sz val="8"/>
        <color theme="9"/>
        <rFont val="Arial"/>
        <family val="2"/>
      </rPr>
      <t xml:space="preserve">
(1) Distance is only reported in cases where the ecologically sensitive areas are near its sites. A site is in an ecologically sensitive area when it is completely or partially located in the ecologically sensitive area. A site is near an ecologically sensitive area when the ecologically sensitive area falls within the area affected or potentially affected (e.g., area of influence). </t>
    </r>
  </si>
  <si>
    <t>Percentage of proved and probable reserves in or near (1) sites with protected conservation status (2) or endangered species habitat (3)</t>
  </si>
  <si>
    <t>Percentage of proved reserves in areas either with protected conservation status or in areas of endangered species habitat</t>
  </si>
  <si>
    <t>0%. 
No activities nor proved or probable reserves in or adjacent to protected areas and/or areas of high biodiversity value outside protected areas. At Pan, as there is presence of three IUCN Red List species (1 near threatened, 2 least concern), Calibre implements a comprehensive on-site mitigation plan, administrated by both the BLM and the Nevada Department of Wildlife.</t>
  </si>
  <si>
    <t>Grade of proved reserves in areas either with protected conservation status or in areas of endangered species habitat</t>
  </si>
  <si>
    <t>Percentage of probable reserves in areas either with protected conservation status or in areas of endangered species habitat</t>
  </si>
  <si>
    <t>Grade of probable reserves in areas either with protected conservation status or in areas of endangered species habitat</t>
  </si>
  <si>
    <r>
      <rPr>
        <b/>
        <sz val="8"/>
        <color theme="9"/>
        <rFont val="Arial"/>
        <family val="2"/>
      </rPr>
      <t>Notes:</t>
    </r>
    <r>
      <rPr>
        <sz val="8"/>
        <color theme="9"/>
        <rFont val="Arial"/>
        <family val="2"/>
      </rPr>
      <t xml:space="preserve">
(1) “Near” is defined as within 5 kilometres (km) of the boundary of an area of protected conservation status or an endangered species habitat to the location of the entity’s proven and probable reserves.
(2) Reserves are considered to be in areas of protected conservation status if they are located within: International Union for Conservation of Nature (IUCN) Protected Areas (categories I-VI); Ramsar Wetlands of International Importance; UNESCO World Heritage Sites; Biosphere Reserves recognised within the framework of UNESCO’s Man and the Biosphere (MAB) Programme; Natura 2000 sites; or Sites that meet the IUCN’s definition of a protected area: “A protected area is a clearly defined geographical space, recognised, dedicated and managed, through legal or other effective means, to achieve the long term conservation of nature with associated ecosystem services and cultural values”.
(3) Reserves are considered to be in endangered species habitat if they are in or near areas where IUCN Red List of Threatened Species that are classified as Critically Endangered (CR) or Endangered (EN) are extant. A species is considered extant in an area if it is a resident, present during breeding or non-breeding season, or if it makes use of the area for passage. For the purposes of disclosure, “passage” is defined as all areas of land or water that a migratory species inhabits, stays in temporarily, crosses or overflies at any time on its normal migration route.</t>
    </r>
  </si>
  <si>
    <t>Natural ecosystem conversion</t>
  </si>
  <si>
    <t>Size of ecosystem converted (Ha)</t>
  </si>
  <si>
    <t>Cut-off date or reference date</t>
  </si>
  <si>
    <t>Ecosystem type before conversion</t>
  </si>
  <si>
    <t>Grassland and fragmented forest</t>
  </si>
  <si>
    <t>Grassland and dry forest</t>
  </si>
  <si>
    <t>T5.4 Cool deserts and semi-deserts</t>
  </si>
  <si>
    <t>Ecosystem type after conversion</t>
  </si>
  <si>
    <t>Fragmented forest</t>
  </si>
  <si>
    <t>Fragmented dry forest</t>
  </si>
  <si>
    <t>Conversion from one intensively used or modified ecosystem to another</t>
  </si>
  <si>
    <t>Wild species</t>
  </si>
  <si>
    <t xml:space="preserve">Wild species </t>
  </si>
  <si>
    <t>Quantity</t>
  </si>
  <si>
    <t>Species extinction risk</t>
  </si>
  <si>
    <t>Water withdrawal &amp; consumption</t>
  </si>
  <si>
    <t>See Section "Water and Effluents"</t>
  </si>
  <si>
    <t>Pollution</t>
  </si>
  <si>
    <t xml:space="preserve">Pollutant 1 </t>
  </si>
  <si>
    <t>NOx</t>
  </si>
  <si>
    <t>151 metric tonnes</t>
  </si>
  <si>
    <t xml:space="preserve">Pollutant 2 </t>
  </si>
  <si>
    <t>Sox</t>
  </si>
  <si>
    <t>.2 metric tonnes</t>
  </si>
  <si>
    <t>Pollutant 3</t>
  </si>
  <si>
    <t>VOCs</t>
  </si>
  <si>
    <t>27.4 metric tonnes</t>
  </si>
  <si>
    <t>Pollutant 4</t>
  </si>
  <si>
    <t>PM</t>
  </si>
  <si>
    <t>25.5 metric tonnes</t>
  </si>
  <si>
    <t>Pollutant 5</t>
  </si>
  <si>
    <t>Mercury</t>
  </si>
  <si>
    <t>.00122 metric tonnes</t>
  </si>
  <si>
    <t>Invasive alien species</t>
  </si>
  <si>
    <t>Report how invasive alien specie are or may have been introduced</t>
  </si>
  <si>
    <t>Ecosystem Type (1)</t>
  </si>
  <si>
    <t>Ecosystem 1</t>
  </si>
  <si>
    <t>T5.4 Cool deserts and semi-deserts.</t>
  </si>
  <si>
    <t>Ecosystem size (Ha)</t>
  </si>
  <si>
    <t>Ecosystem condition</t>
  </si>
  <si>
    <t>Base year</t>
  </si>
  <si>
    <t>Ecosystem has some disturbance from old mining exploration. Mainly was undisturbed desert. Nearby grazing from ranches.</t>
  </si>
  <si>
    <t>Reporting period</t>
  </si>
  <si>
    <t>Around 10% of ecosystem has active mining disturbance. Only restricted corridor access near active areas, around a 4.5 x 3.5 km area. Disturbed areas are capable of being fully rehabilitated.</t>
  </si>
  <si>
    <t>Ecosystem Type</t>
  </si>
  <si>
    <t>Ecosystem services affected or potentially affected by the organization's activities</t>
  </si>
  <si>
    <t>*Water Purification: Changes in soil horizons may change established drainages, restricting water filtration services. 
*Carbon sequestration: removal of vegetation, particularly pinyon-juniper forest, will remove carbon sequestration capacity of area. 
*Flood protection: removal of flora in area can restrict natural flood protections. 
*Food: removal of flora can remove food resources for wild animals. Restricted access across some areas of site may segment ecosystems and fragment food resources.  
*Cultural, spiritual, and historic resources: Disturbance may directly impact an important resource, such a sacred piece of land. Disturbance may indirectly impact a resource as well, such as reduced Sage Grouse habitat, a sacred animal. Excavation may unintentionally relocate, remove or destroy cultural, spiritual or historic artifacts. 
*Nutrient cycling: removing vegetation disrupts established symbiotic relationships between macroflora and microflora that regulate nutrients such as nitrogen. 
*Primary production: Disturbance removes primary production trophic levels from areas of the ecosystem. 
*Recreation: Disturbance could affect the ability to recreate in the area (hunting, motorized vehicles on trails, hiking, etc.).</t>
  </si>
  <si>
    <t>Beneficiaries or potentially affected by the organization's activities</t>
  </si>
  <si>
    <t>Local communities and indigenous peoples.</t>
  </si>
  <si>
    <t>ESG Databook 2023 &gt; GHG Emissions</t>
  </si>
  <si>
    <t>GRI 3-3 (2021); GRI 302 (2016); GRI 305 (2016); GRI Sector Standards 14.1.1 &amp; 14.2.1 (2024)</t>
  </si>
  <si>
    <t>We acknowledge industries contribute to climate change and are simultaneously affected by it. Mining operations are energy intensive and use large amounts of diesel fuel and electric power. Key sources for direct GHG emissions at our operations are from electricity for the processing plants (from crushing and grinding to leaching, electrowinning and smelting) and the fuel for mobile equipment. The physical effects of climate change, which may include extreme weather events, resource shortages, changes in rainfall and storm patterns, water shortages, changing sea levels and temperatures, higher temperatures, and extreme weather events, may have an adverse effect on Calibre’s operations. Events or conditions such as flooding or inadequate water supplies could disrupt mining and transport operations, mineral processing, and rehabilitation efforts, could create resource shortages and could damage Calibre’s property or equipment and increase health and safety risks on mining sites. Such events or conditions could also have other adverse effects on operations, the workforce and on the local communities surrounding our assets, such as an increased risk of food insecurity, water scarcity, civil unrest, and the prevalence of disease. Additionally, a number of governments or governmental bodies have introduced or are contemplating regulatory changes in response to the potential impacts of climate change in an effort to curb GHG emissions. Ongoing international negotiations may also result in the introduction of climate change regulations or frameworks on an international scale. These, and the costs associated with complying with such kind of measures, may have an adverse impact on operations and the profitability of the business. Overall, Calibre views climate change as an increasingly important global challenge for businesses and communities alike. Accordingly, we are committed to promoting responsible energy use through improved efficiencies and, where there is a business case, adopting fuel alternatives and renewables.</t>
  </si>
  <si>
    <t>- Our commitment to ensure the sustainable management and efficient use of all natural resources and adopt clean processes to combat climate change is acknowledged in our Sustainability Statement available in our website at https://calibremining.com/esg/overview/.
- Aligned with the World Gold Council’s Responsible Gold Mining Principles (RGMPs):
» We support the objectives of global climate accords through avoidance, reduction, or mitigation of carbon emissions. We will consider opportunities to reduce GHG emissions at our mine sites to contribute to our overall commitment under the RGMPs.
» We measure and report our CO2-E emissions in line with accepted reporting standards.
» Where relevant, we work to enhance the ability of our operations and nearby communities to be resilient to the effects of climate change.</t>
  </si>
  <si>
    <t>Management approach:</t>
  </si>
  <si>
    <t xml:space="preserve">We recognize the importance of providing clear, comprehensive, high-quality information on the impacts of climate change on our business and our impact on the climate. In 2021 along with other WGC members, we committed to support the recommendations of the Task Force on Climate-related Financial Disclosures (TCFD) and have started to align our sustainability report’s GHG Emissions section accordingly. Our operations in Nicaragua are subject to the country's Legal Decree #35 22-02-22, National Action Policy on Climate Change available at https://www.marena.gob.ni/wp-content/uploads/2022/02/Politica-Nacional-de-Cambio-Climatico-Aprobada-Presentacion-VF.pdf
In 2023, we conducted climate scenario assessments for all our operations to identify our climate risks and opportunities. The scenarios defined for climate change were considered to assess the resilience of the organization's operations from storms, floods or droughts. The identification of emerging climate risks is informed by external scans of megatrends, industry reports, peer CDP disclosures, and TCFD reports. Relevant internal stakeholders are engaged to review and assess the identified risks based on magnitude of potential impact and Calibre’s corporate strategic priorities. This analysis will support our process of identifying opportunities and subsequent planning to promote responsible energy use through improved efficiencies and, where there is a business case, adopt fuel alternatives and renewables. </t>
  </si>
  <si>
    <t xml:space="preserve">See Environment &amp; Biodiversity Management Section. </t>
  </si>
  <si>
    <t>Review the TCFD framework’s four recommended areas for reporting, and conduct an assessment to identify and understand climate-related risks and opportunities.</t>
  </si>
  <si>
    <t>Preliminary risks &amp; opportunities assessment conducted.</t>
  </si>
  <si>
    <t>Calculate GHG CO2 and CO2e for baseline identifiers.</t>
  </si>
  <si>
    <t>Data included in disclosures below.</t>
  </si>
  <si>
    <t>Zero Scope 2 emissions maintained through completion of energy efficiency projects at El Limon and La Libertad complexes</t>
  </si>
  <si>
    <t>Initial Scope 1 emissions reduction alternatives identified</t>
  </si>
  <si>
    <t>TCFD Assessment conducted and initial emissions reduction alternatives identified</t>
  </si>
  <si>
    <t>See Environmental Management &amp; Performance Section</t>
  </si>
  <si>
    <t>Risk/Opportunity driver</t>
  </si>
  <si>
    <t>Description of risk or opportunity</t>
  </si>
  <si>
    <t>Classification</t>
  </si>
  <si>
    <t>Methods used to manage the risk or opportunity</t>
  </si>
  <si>
    <t>Costs of actions taken to manage the risks or opportunity</t>
  </si>
  <si>
    <t>System to calculate  financial implications.</t>
  </si>
  <si>
    <t>Extreme storms</t>
  </si>
  <si>
    <t>*Mining: Flooding
*Facilities: Damage to TSF, plant, process ponds, and buildings
*Ore Hauling: Failure to deliver ore
*Supply chain: Fuel and CN delivery disruption
*Power source: Damages to power generation plants and/or distributor lines</t>
  </si>
  <si>
    <t>Physical</t>
  </si>
  <si>
    <t>*Mining: Diversion channels meeting design storm event
*Facilities: Ensure TSF and process ponds maintain freeboard capacity
*Ore Hauling: Keep ore pads stocked and evaluate alternative routes to plant sites
*Supply chain: Ensure adequate storage of diesel, lime and cyanide at the mine
*Power source: Install power generators for main buildings and processing plants</t>
  </si>
  <si>
    <t>None estimated.</t>
  </si>
  <si>
    <t>None in place</t>
  </si>
  <si>
    <t>Droughts and water stress</t>
  </si>
  <si>
    <t>*Mining: Increased dust pollution &amp; reduced water sources
*Facilities: Increased water needs
*Ore Hauling: Ore delivery delays
*Supply chain: Cost increases
*Power source: Increased energy costs</t>
  </si>
  <si>
    <t>*Mining: Keep former pits flooded to ensure water supply; continue to maintain excess water rights
*Facilities: Good plant and TSF water balance to ensure maximum recycling
*Ore Hauling: Identify dust control options other than water irrigation
*Power source: Install renewable source projects at mine sites</t>
  </si>
  <si>
    <t>Wildfires</t>
  </si>
  <si>
    <t>*Mining: Reduced visibility due to smoke
*Facilities: Harm to workers and damage to facilities
*Ore Hauling: Delays in ore delivery
*Supply chain: Supply delivery delays
*Power source: Cut off site energy sources</t>
  </si>
  <si>
    <t>*Mining: Maintain adequate clear and group around mining and exploration activities
*Facilities: Keep process plant free of weeds and vegetation
*Supply chain: Maintain sufficient stocks of main supplies in warehouses
*Power source: Install power generators for main buildings and processing plants</t>
  </si>
  <si>
    <t>High Temperatures</t>
  </si>
  <si>
    <t>*Mining: Heat stress for workers
*Facilities: Water needs for processing plants
*Power source: Increased energy costs</t>
  </si>
  <si>
    <t>*Mining: Improve UG ventilation systems to compensate for increasing temperatures
*Facilities: Keep former pits flooded as alternative water sources</t>
  </si>
  <si>
    <t>Community</t>
  </si>
  <si>
    <t>*Communities could perceive Calibre as the main cause of, or contributor to, climate change in their areas</t>
  </si>
  <si>
    <t>Other</t>
  </si>
  <si>
    <t>*Disclose Calibre's climate strategy &amp; promote climate change awareness and education</t>
  </si>
  <si>
    <t>Local authorities</t>
  </si>
  <si>
    <t>*Nevada, U.S.: Limits land access as priority given to renewable energy projects</t>
  </si>
  <si>
    <t>Regulatory</t>
  </si>
  <si>
    <t>*Help surrounding municipalities to develop climate change adaptation plans</t>
  </si>
  <si>
    <t>Change in legislation</t>
  </si>
  <si>
    <t>*Legal requirements for mining industry could be updated</t>
  </si>
  <si>
    <t>*Calibre being recognized for supporting climate change resilience actions</t>
  </si>
  <si>
    <t>BOD and shareholders</t>
  </si>
  <si>
    <t>*Demand for a greater climate change reduction on behalf of Calibre Mining Corp 
*Demand for a faster transition to zero carbon emissions</t>
  </si>
  <si>
    <t>*Disclose Calibre's climate strategy &amp; position Calibre as an optimal partner for sustainability projects</t>
  </si>
  <si>
    <t>Technology</t>
  </si>
  <si>
    <t>*Development of technological improvements or innovations that support the transition to a low-carbon economy at an affordable cost
*Objections to change to new technologies from workers and contractors
*Maintenance challenges related to new technologies
*High investment with no experience within the region</t>
  </si>
  <si>
    <t>*Market innovations continue to improve over time
*Partner with renewable energy projects using our current land position; expedite staking mining claims in areas with future geologic /mining potential, and mid-scale mining enables faster technology change</t>
  </si>
  <si>
    <t>Energy consumption (GJ)</t>
  </si>
  <si>
    <t>% FY2023</t>
  </si>
  <si>
    <t>Direct non-renewable, by fuel type</t>
  </si>
  <si>
    <t>Diesel</t>
  </si>
  <si>
    <t>Propane</t>
  </si>
  <si>
    <t>Heavy fuel oil</t>
  </si>
  <si>
    <t xml:space="preserve">Direct renewable, by fuel type </t>
  </si>
  <si>
    <t>Hydropower</t>
  </si>
  <si>
    <t>Wind</t>
  </si>
  <si>
    <t>Solar</t>
  </si>
  <si>
    <t>Biodiesel</t>
  </si>
  <si>
    <t>Total direct energy consumed</t>
  </si>
  <si>
    <t>Grid electricity from renewable sources</t>
  </si>
  <si>
    <t>Grid electricity from non-renewable sources</t>
  </si>
  <si>
    <t>Total indirect energy consumed</t>
  </si>
  <si>
    <t>Total Energy Consumed (direct and indirect)</t>
  </si>
  <si>
    <t>Energy intensity (GJ/oz gold produced)(1)</t>
  </si>
  <si>
    <t>Four-year trail of energy intensity (GJ/oz gold produced)</t>
  </si>
  <si>
    <t xml:space="preserve">Direct (Scope 1) GHG emissions </t>
  </si>
  <si>
    <t>Four-year trail of Scope 1 GHG emissions (tCO2-e)(1)</t>
  </si>
  <si>
    <t>Four-year trail of Scope 2 GHG emissions (tCO2-e)</t>
  </si>
  <si>
    <t>Market-based emissions FY2023</t>
  </si>
  <si>
    <t>Four-year trail of total GHG emissions (tCO2-e)</t>
  </si>
  <si>
    <t>Four-year trail of GHG emission intensity (tCO2-e/oz gold produced)</t>
  </si>
  <si>
    <t>ESG Databook 2023 &gt; Health &amp; Safety</t>
  </si>
  <si>
    <t>Ensuring safety is of outmost importance in mining operations due to the various potential high-consequence dangers of work. Fatalities, accidents or injuries can occur as a result of various hazards associated with the industry, such as exposure to toxic substances, heavy machinery and unstable environments. Inadequate health and safety records can lead to fines, penalties, and increased regulatory compliance costs due to stricter oversight. These financial implications can significantly impact the profitability and sustainability of mining operations. Occupational health and safety is also crucial for maintaining a positive reputation and stakeholder trust. Mining companies that demonstrate a commitment to protecting employee well-being and fostering a culture of safety are more likely to attract and retain skilled workers, investors, and community support. Effective health and safety practices can help prevent accidents, reduce operational downtime, and enhance workforce productivity. By minimizing workplace incidents and promoting a safe working environment, mining companies can optimize their operations and ensure the well-being of their employees.</t>
  </si>
  <si>
    <t>- Safety is one of our core values. As per our Health and Safety Policy available in our website at https://calibremining.com/corporate/corporate-governance/, we are committed to the health and safety of our workforce, and we strive to maintain a safe working environment by complying with all applicable laws, rules and regulations. Our objective is zero harm.
- Our health and safety management system, based on ISO 45001 for occupational health and safety and ISO 31000:2009 for risk management framework, goes beyond national regulatory requirements and applies to all employees and contractors. 
- Our Safe Transport of Ore Policy guides the use of equipment to transport ore between sites. It aims to establish minimum standards for ore transportation at sites and end route, and to lead an operating culture based on safety for the benefit of our workforce and the communities involved.
- As per national law, our operations in Nicaragua have H&amp;S Organizational Technical Regulations, agreed upon with unions, approved by the Ministry of Labour and valid for 2 years. These regulations establish requirements on occupational hazards, obligations of employers and workers, prohibitions, cleanliness and signage, fire prevention and protection, first aid, statistics of industrial accidents and occupational diseases, operation of Joint Committees on H&amp;S, health workers, and sanctions.
- Operations in Nevada are governed by the Mine Act, MSHA 30 Code of Federal Regulations (CFR) and state mandated regulations. The regulations consist of 199 parts that govern company health and safety (H&amp;S). The Mine Act and CFR govern obligations of the employer, rights of miners, training and retraining of miners and independent contractors, hazard communication, accident and injury reporting/records, safety and health standards of surface mines and hearing conservation.</t>
  </si>
  <si>
    <r>
      <t xml:space="preserve">- Our H&amp;S Performance Standards define the requirements for formally identifying, monitoring and controlling exposures to H&amp;S hazards and ensuring that working environments are maintained, as low as reasonably practicable (ALARP), at an acceptable level of H&amp;S risk.
- A 12 monthly rolling H&amp;S Action Plan is maintained at the Nicaragua Group and Operations site level. It includes, but is not limited to, baseline survey and risk assessment, occupational exposure limits, occupational exposure groups, H&amp;S monitoring program, employee health/medical surveillance, instrumentation and calibration, training, supplemental programs (such as occupational respiratory medical surveillance program, hearing conservation program, respiratory protection program, PPE, fatigue management program, ergonomics and manual handling program, etc.), records management, and audit and review.
- In Nicaragua, we have built a Health and Safety Journey Framework using current health and safety standards, practices, tools, and skills development. It focuses on:
» Engaging leaders in safety journey facilitation and infield interactions that empower employees.
» Creating comfort in understanding standards and applying risk-based practices.
» Creating an organizational environment where individuals, teams and sites self-assess progress along their safety journey.
» Cultivating a work culture with a clearly shared purpose, trust and willingness to speak up, inspirational leadership, and the ability to deliver on commitments.
- Health and safety metrics are included in the company’s corporate scorecard and integrated into the performance management program.
- To ensure that contractors are meeting their H&amp;S obligations, audits and verification processes are conducted to assess all major and/or high-risk contract work and activities.
- In Nicaragua we employ a two-pronged approach to emergency management to minimize the impact on employees, contractors, surrounding communities, the environment and operations. Site emergency response teams respond to site or local emergency situations. Rapid response teams respond to potential emerging events that may escalate into something with the potential to impact the corporation. In both cases, the Incident Command Systems model is activated.
</t>
    </r>
    <r>
      <rPr>
        <b/>
        <sz val="10"/>
        <color theme="9"/>
        <rFont val="Arial"/>
        <family val="2"/>
      </rPr>
      <t>Hazard Identification, Risk Assessment, and Incident Investigation:</t>
    </r>
    <r>
      <rPr>
        <sz val="10"/>
        <color theme="9"/>
        <rFont val="Arial"/>
        <family val="2"/>
      </rPr>
      <t xml:space="preserve">
- The One Calibre Risk Based Organizational Health and Safety Culture transcends across all workplaces, recognizing that the prevention of long-term serious disease is as equally important as the prevention of serious safety events. 
-Our Standard for Hazard Identification and Assessment of H&amp;S Risks and its guidelines define the minimum requirements to ensure that formal processes are established and maintained for the systematic identification, assessment and management of risks, including activities undertaken by contractors. Processes used to identify work-related hazards include analysis of occupational risks, preliminary hazard assessments, team-based risk assessments, workplace inspections, health hazard assessments, internal/external audits, pre-shift meetings, behavioural observations, health and safety meetings and committees, accident and incident investigations, and hazard reports.
- Processes to effectively identify, record, and manage hazards and risks are set at site level (e.g., Take 5, SLAM, JSA, preliminary hazard assessments and team-based risk assessments).
- Risk management tools in place include a 5-point safety system procedure, HSMA hazard identification and risk assessment procedures, safe work analysis procedures, and hazard and risk management procedures. These are routinely performed by the workforce, and permanent training is provided based on the risks associated with activities.
- H&amp;S Risk Registers are the basis for each site’s H&amp;S Management System, assisting and enabling sites to set annual H&amp;S objectives, targets and KPIs; prioritize training plans and monitoring and audit programs; and identify and prioritize potential emergencies for the development, review and updating of work procedures and verification of operational controls.
- Our Standard for Incident Reporting and Investigation requires sites to diligently report and investigate H&amp;S incidents to ensure that contributing factors and root causes are identified and suitable controls are implemented to eliminate the potential of recurrence.
- At Pan Mine, we have implemented a Risk Management System that allows tracking of audits, observations, incidents, job descriptions and site-wide compliance for employees and contractors. US operations also have an Emergency Action Plan that all employees and contractors are required to follow and is verified by periodic audits.</t>
    </r>
  </si>
  <si>
    <r>
      <rPr>
        <b/>
        <sz val="10"/>
        <color theme="9"/>
        <rFont val="Arial"/>
        <family val="2"/>
      </rPr>
      <t>Occupational Health Services:</t>
    </r>
    <r>
      <rPr>
        <sz val="10"/>
        <color theme="9"/>
        <rFont val="Arial"/>
        <family val="2"/>
      </rPr>
      <t xml:space="preserve">
- All our workforce is provided with mandatory and specific PPE, according to their functions.
- Operations perform pre-employment, regular and post-employment medical check-ups under medical examination protocols, allowing for the early identification of diseases of occupational origin.
- Operations have medical care procedures for occupational and non-occupational diseases, establishing management steps and follow-up of all patients.
- All sites have clinics, which allow for the care of personnel in the event of injury; and are equipped with basic emergency care for stabilization and transfer, if necessary. Services are available 24/7 to any worker or visitor. Sites have ambulances (three in La Libertad, three in El Limon), and trained personnel for transportation to primary hospitals.
- Nicaragua operations have a medical coordinator who supervises and monitors doctors’ performance. A general practitioner is present at each site and acts in accordance with health regulations. All health care providers are competent and have recognized qualifications and accreditations according to legal requirements and company standards. Staff handling clinical case records sign a “confidentiality” clause in their employment contracts. Physicians at site provide training to all workers on manual heavy lifting, basic first aid (theoretical and practical), and chronic diseases and their treatment.
</t>
    </r>
    <r>
      <rPr>
        <b/>
        <sz val="10"/>
        <color theme="9"/>
        <rFont val="Arial"/>
        <family val="2"/>
      </rPr>
      <t>Promotion of Worker Health:</t>
    </r>
    <r>
      <rPr>
        <sz val="10"/>
        <color theme="9"/>
        <rFont val="Arial"/>
        <family val="2"/>
      </rPr>
      <t xml:space="preserve">
- All our workforce is provided with social security as per national legislation, ensuring coverage of essential health services (such as reproductive, maternal, newborn and child health; infectious diseases; non-communicable diseases; and service capacity and access).
- In Nicaragua, we provide health coverage to the nuclear family (spouse and dependent children), life insurance beyond that established in national law, and an additional insurance for medical expenses, gynecological, dental and ophthalmological care, including lenses.
- In the United States, all full-time, permanent employees scheduled thirty hours or more are offered medical, dental and vision insurance. These benefits are extended to eligible dependents of said employees. The employee is responsible for paying the premium, and the company also pays a portion. Life and AD&amp;D insurance are provided, with US$ 50k in coverage. Eligible employees are offered disability protection through short- and long-term disability, in addition to all state and federal protections. All employees are protected by the Federal Health Information Protection Act.
</t>
    </r>
    <r>
      <rPr>
        <b/>
        <sz val="10"/>
        <color theme="9"/>
        <rFont val="Arial"/>
        <family val="2"/>
      </rPr>
      <t xml:space="preserve">Critical Incident Management: </t>
    </r>
    <r>
      <rPr>
        <sz val="10"/>
        <color theme="9"/>
        <rFont val="Arial"/>
        <family val="2"/>
      </rPr>
      <t xml:space="preserve">
- Our Standard for Hazard Identification and Assessment of H&amp;S Risks is our main guide for critical incident management. In 2023, as part of our Safety Journey, we established specific leadership KPIs at all sites in Nicaragua associated with high-risk management, including Management participation in risk and control verifications effectiveness process; percentage of investigations completed and signed-off for risk level 4 and 5 consequence; and percentage of site-based risk level 5 consequence that undergo a random control verification process signed off by the responsible manager.
- Our Standard for Crisis and Emergency Preparedness and Response provides guidance for emergency preparedness. Crisis and emergency response teams are established at country level and in Nicaragua, training imparted internally and externally, including local firefighters. In 2023, three drills were completed at the El Limon Complex, and six at the La Libertad Complex.
- All Calibre sites have established Emergency Response Plans, including for high-risk aspects such as release of hazardous chemicals and tailings facility failures. The plans are reviewed and revised as necessary and communication channels with relevant stakeholders, such as workers, first responders, local authorities and government institutions are permanently maintained. </t>
    </r>
  </si>
  <si>
    <t>- The Senior VP Operations oversee health and safety management.
- The Health and Safety Managers in country lead and monitor compliance of our Health and Safety Management System.
- Each operation is responsible for the development and implementation of corporate policies, systems and initiatives.</t>
  </si>
  <si>
    <t>Change Management: 90% of workforce actively participates.</t>
  </si>
  <si>
    <t>Change Management: 65 % of workforce actively participated in the Time Out for Safety in Q3-2023</t>
  </si>
  <si>
    <t>Emergency Response: 90% of workforce actively participates.</t>
  </si>
  <si>
    <t xml:space="preserve">Emergency response included in the Time Out for Safety conducted in Q3; with motto "Understanding and responding to emergencies", obtaining 98% of workforce participation. </t>
  </si>
  <si>
    <t>Risk Management and Controls: 90% of workforce actively participates.</t>
  </si>
  <si>
    <t>Not Met</t>
  </si>
  <si>
    <t>Risk Management and Controls: Delayed and scheduled for Safety Time Out for Q1-2024</t>
  </si>
  <si>
    <t>Internal inspections and audits, verification: 90% of workforce actively participates.</t>
  </si>
  <si>
    <t>Internal inspections and audits, verification: Initiated and extended for first half of 2024</t>
  </si>
  <si>
    <t>Time Out for Safety Sessions: 90% of Calibre workforce actively participates.</t>
  </si>
  <si>
    <t>Time Out for Safety Sessions: 98% of Calibre workforce participated in 2023</t>
  </si>
  <si>
    <t>10% reduction in TRIFR compared to 2022 (1.02).</t>
  </si>
  <si>
    <t>61% reduction from 2022 in TRIFR (0.40)</t>
  </si>
  <si>
    <t>Zero lost time injuries.</t>
  </si>
  <si>
    <t>Zero lost time incidents in 2023.</t>
  </si>
  <si>
    <t>15% reduction in TRIFR compared to 2022 (1.74).</t>
  </si>
  <si>
    <t>Five reportable incidents in 2023, finished the year at a 2.70 TRIFR.</t>
  </si>
  <si>
    <t>90% of corrective actions completed and signed off by responsible manager for risk level 3, 4 &amp; 5 events (within 90 days of occurrence).</t>
  </si>
  <si>
    <t>Zero Fatalities.</t>
  </si>
  <si>
    <t>10% reduction in TRIFR (0.40) compared to 2023.</t>
  </si>
  <si>
    <t>Zero Lost Time Incidents.</t>
  </si>
  <si>
    <t>5% reduction in TRIFR compared to 2022 (2.70)</t>
  </si>
  <si>
    <t>- Our Standard for Consultation and Participation requires sites to ensure that opportunities exist for effective two-way internal and external H&amp;S communication to enable the active participation of all workers in the improvement of H&amp;S performance.
- We promote collaboration between senior management and employees for safety leadership through regular engagement. Sites hold pre-shift and pre-job-set-up health and safety meetings, as well as monthly meetings where information is shared about work-related incidents, known hazards, and performance measures taken to correct and prevent recurrences.
- We conduct regular safety training for all workers to improve our performance. Safety talks are also provided to all site visitors.
- In accordance with Nicaraguan law, our operations have Mixed Commissions on Occupational Health and Safety. These are joint bodies made up of representatives appointed by the company and unions to collaborate on H&amp;S matters.
- To ensure our workforce health, we identify, monitor and communicate on occupational exposures across sites, including noise exposure testing and monitoring, silica sampling and testing, and mercury and/or lead exposure testing for plant and lab employees.</t>
  </si>
  <si>
    <t>Company Response:</t>
  </si>
  <si>
    <t>Both Nicaragua and the United States have Occupational Health &amp; Safety (OH&amp;S) Management Systems in place based on recognized risk management and/or management system standards like ISO45001:2018 and MSHA 30CFR. In Nicaragua, the system complies with Law 618, while in the U.S., it aligns with the Mine Act and state-mandated regulations. Both systems cover all Calibre employees, contractors, and business activities.</t>
  </si>
  <si>
    <r>
      <rPr>
        <b/>
        <sz val="10"/>
        <color theme="9"/>
        <rFont val="Arial"/>
        <family val="2"/>
      </rPr>
      <t>Identification of Hazards and Reporting Mechanisms:</t>
    </r>
    <r>
      <rPr>
        <sz val="10"/>
        <color theme="9"/>
        <rFont val="Arial"/>
        <family val="2"/>
      </rPr>
      <t xml:space="preserve">
In Nicaragua, Calibre integrates risk management within the One Calibre Risk Based Organizational Health and Safety Culture model. Workers are empowered with the ability to stop or refuse work that poses risks to their physical integrity. They utilize mechanisms like the 5-point safety system, Job Safety Analysis, and safety talks prior to work commencement to identify and report hazards. These reporting channels are complemented by a systematic ongoing training program involving all workforce levels and supported by joint safety committees to ensure protection against reprisals. 
In the United States, workers' rights to stop unsafe work are protected under the Mine Act of 1977. They have access to the Pan Near Miss Program to report near misses and hazards. The reporting mechanisms are similar to those in Nicaragua, emphasizing the importance of employee participation in identifying and reporting hazards. 
Additional information on processess used to seek advice and raise concerns can be found in the Corporate Governance &amp; Business Ethics section.
At all sites, personal protective equipment (PPE) is tailored to individual differences, including body size, gender, and other factors to ensure the health and safety of all workers.
</t>
    </r>
    <r>
      <rPr>
        <b/>
        <sz val="10"/>
        <color theme="9"/>
        <rFont val="Arial"/>
        <family val="2"/>
      </rPr>
      <t>Assessment of Risks and Protection against Reprisals:</t>
    </r>
    <r>
      <rPr>
        <sz val="10"/>
        <color theme="9"/>
        <rFont val="Arial"/>
        <family val="2"/>
      </rPr>
      <t xml:space="preserve">
In Nicaragua, the risk assessment process is integral to Calibre's safety culture. Workers use the 5-point safety system and other tools to evaluate risks before task execution. Supervisors are informed of any identified risks, enabling collaborative decision-making on necessary corrective measures. The joint safety committee, elected through general assemblies and legally recognized, further safeguards workers against reprisals, fostering an environment conducive to open reporting and continuous improvement.
In the United States, risk assessments are conducted through site risk registers and audits, and tracked in the Pan Risk Management System. Workers are protected against discrimination for stopping unsafe work and are encouraged to report hazards through established channels. These processes ensure that risks are continually assessed and managed to maintain a safe working environment for all.
</t>
    </r>
    <r>
      <rPr>
        <b/>
        <sz val="10"/>
        <color theme="9"/>
        <rFont val="Arial"/>
        <family val="2"/>
      </rPr>
      <t>Investigation of Work-related Incidents:</t>
    </r>
    <r>
      <rPr>
        <sz val="10"/>
        <color theme="9"/>
        <rFont val="Arial"/>
        <family val="2"/>
      </rPr>
      <t xml:space="preserve">
Both in Nicaragua and the United States, Calibre maintains robust incident investigation processes. In Nicaragua, incidents are investigated based on a 5-level classification system that focuses on potential risk levels rather than just the events themselves. Corrective actions are prioritized and tracked with key performance indicators (KPIs) to ensure timely resolution. The responsible manager's final approval and acceptance are essential components of this process.
In the United States, incident investigations are also conducted diligently, with all data and corrective actions tracked in the Pan Risk Management System. The methodologies used for these investigations include the use of control hierarchy and continuous monitoring of determined actions. This systematic approach ensures that lessons are learned and improvements are made to prevent recurrence and enhance overall safety performance.</t>
    </r>
  </si>
  <si>
    <t>GRI 403-3 (2018); GRI Sector Standard 14.16.4 (2024); SDG 3.8.1 (2017)</t>
  </si>
  <si>
    <t>In Nicaragua, Calibre provides comprehensive occupational health services to identify, monitor, and mitigate worker illnesses through pre-employment, periodic, and post-employment medical examinations. These examinations are strictly adhered to and include both employees and all permanent contractors' workers. The quality of these services is ensured by utilizing occupational medical companies with recognized qualifications and accreditations and Calibre's health team. In the United States, occupational health services are based on national legislation MSHA 30 CFR.
The confidentiality of workers' personal health-related information is strictly maintained in Nicaragua. Clinical records are managed by the health team, which adheres to national laws and contractual obligations regarding confidentiality. All medical files are securely stored in medical units with limited access, ensuring the protection of workers' privacy. Similar protections are in place in the United States, where all employees are safeguarded under the Health Information Protection Act (HIPA).
Both in Nicaragua and the United States, Calibre ensures that workers' personal health-related information and their participation in occupational health services are not used for favorable or unfavorable treatment. Contracts include confidentiality clauses, restricting the use of health information to only parties involved and emphasizing secrecy and care in handling sensitive information. Individual health personnel contracts are also governed by national legislation, further ensuring the protection of workers' rights and privacy.</t>
  </si>
  <si>
    <t xml:space="preserve">In Nicaragua, Calibre emphasizes worker participation and consultation through formal joint management-worker health and safety committees, such as the Mixed Committee, in compliance with national legislation (Law 618). These committees engage with recognized workers' representatives and operate based on an annual work plan, formation, and certification by the Ministry of Labor. They are responsible for a range of occupational health and safety topics, including compliance with national legislation, technical regulations on occupational hygiene and safety, mandatory use of personal protective equipment (PPE), and the site's health policy. Women's participation in these committees is ensured through direct election by employees, although the representation of women can vary across committees.Occupational health and safety topics are discussed in collective agreements and site-level organizational technical regulations, which outline obligations to comply with related national legislation, ensure the mandatory use of PPE, and provide various aspects of medical care to workers. 
In the United States, Uunlike Nicaragua, there are no formal joint management-worker health and safety committees. Therefore, worker participation and consultation in occupational health and safety are maintained through ongoing processes, including weekly safety meetings and annual refresher courses.  
</t>
  </si>
  <si>
    <t>GRI 403-5 (2018); GRI Sector Standard 14.16.6 (2024); EM-MM-320a.1. (2023)</t>
  </si>
  <si>
    <t>In Nicaragua, we provided 17 average training hours in 2023. Training needs are assessed through competency need analyses tailored to each job role, referencing job profiles and risk assessments. Monthly training programs are conducted, encompassing basic, common, and job-specific training. Training is designed to address both generic topics and specific work-related hazards or activities. Only certified personnel with the necessary skills, experience, and qualifications deliver the training, with all relevant trainers approved by the Ministry of Labor.
In the United States, Calibre provided 12 average training hours in 2023, in compliance with federally mandated, task-specific training. All training is designed according to federal guidelines and delivered by MSHA-approved instructors. US workers are required to complete 24 hours of initial training and 8 hours of refresher training annually. The effectiveness of the training is evaluated through Q&amp;A sessions following the training, ensuring that workers have comprehended and can apply the knowledge gained from the training.
Accross operations, this meant 28 average training hours provided for direct employees, and 53 average training hours for contract employees for 2023.</t>
  </si>
  <si>
    <t>GRI 403-6 (2018); GRI Sector Standard 14.16.7 (2024); SDG 3.8.1 (2017)</t>
  </si>
  <si>
    <t>In Nicaragua, Calibre facilitates workers' access to non-occupational medical and healthcare services through registration in Nicaragua's Social Security system. This registration provides medical care for common illnesses not only for the insured worker but also for their family members. Additionally, Calibre conducts health promotion campaigns, such as the breast cancer awareness campaign carried out in October 2023. This campaign included the dissemination of responsible practices for breast self-examination, testimonial videos from workers, and medical talks attended by over 244 women employees and contractor workers. The talks, led by specialist doctors, covered topics like risk factors, healthy habits, and early detection of breast cancer.
In the United States, Calibre provides workers with access to the Employee Assistance Program (EAP). This program offers confidential 24/7 support from licensed professional counselors to address a wide range of non-work-related health risks and personal issues, including stress, depression, anxiety, relationship issues, and financial management, among others. The EAP also includes monthly webinars and referrals for additional care. 
Both in Nicaragua and the United States, Calibre maintains the confidentiality of workers' personal health-related information, adhering to national legislation. In Nicaragua, health-related information is protected under the General Law of Health, while in the United States, it is safeguarded under the Health Information Protection Act.</t>
  </si>
  <si>
    <t>The organization has a comprehensive approach to preventing or mitigating significant negative occupational health and safety impacts. We have developed Health &amp; Safety (H&amp;S), Environmental, Social, and human capital policies and standards based on international regulations. These policies are continuously updated and evaluated to ensure their effectiveness. The H&amp;S Management system includes critical risk analysis, which requires the integration of controls based on the control hierarchy to manage and administer risks effectively. In the United States, the organization's approach focuses on industrial hygiene monitoring as needed and continuous monitoring of safety risks through auditing and monitoring processes. This proactive approach helps in identifying potential hazards and risks associated with its operations, products, or services, as well as those related to its business relationships. By regularly assessing and monitoring safety risks, the organization can implement necessary preventive and mitigative measures to ensure a safe and healthy work environment.</t>
  </si>
  <si>
    <t>United States(1)</t>
  </si>
  <si>
    <t>Number and percentage of all employees and workers who are not employees but whose work and/or workplace is controlled by the organization and are covered by such an OHS system</t>
  </si>
  <si>
    <t>4,026, 100%</t>
  </si>
  <si>
    <t>213, 100%</t>
  </si>
  <si>
    <t>Number and percentage of all employees and workers who are covered by such a system that has been internally audited</t>
  </si>
  <si>
    <t>0, 0%</t>
  </si>
  <si>
    <t>Number and percentage of all employees and workers who are covered by such a system that has been audited or certified by an external party.</t>
  </si>
  <si>
    <r>
      <rPr>
        <b/>
        <sz val="8"/>
        <color theme="9"/>
        <rFont val="Arial"/>
        <family val="2"/>
      </rPr>
      <t>Note:</t>
    </r>
    <r>
      <rPr>
        <sz val="8"/>
        <color theme="9"/>
        <rFont val="Arial"/>
        <family val="2"/>
      </rPr>
      <t xml:space="preserve">
(1) Data provided for employees working at mine site only.</t>
    </r>
  </si>
  <si>
    <t>GRI 403-9 (2018); GRI Sector Standards 14.16.10 (2024); EM-MM-320a.1. (2023)</t>
  </si>
  <si>
    <t>Fatalities as a result of work-related injury (#)(1)</t>
  </si>
  <si>
    <t>Fatalities as a result of work-related injury (rate)(2)</t>
  </si>
  <si>
    <t>High-consequence work-related injuries (excluding fatalities)(#)(3)</t>
  </si>
  <si>
    <t>High-consequence work-related injuries (excluding fatalities)(rate)</t>
  </si>
  <si>
    <t>Recordable work-related injuries(#)(4)</t>
  </si>
  <si>
    <t>Recordable work-related injuries(rate)(5)</t>
  </si>
  <si>
    <t>Main types of work-related injury</t>
  </si>
  <si>
    <t>Sprains, burns, bruises, wounds, Fall at the same level,
Laceration, eye injury</t>
  </si>
  <si>
    <t>Medical Treatment Injury (MTI); Laceration</t>
  </si>
  <si>
    <t>Contusion, open wound, superficial injury, sprain and strain,
abrasion, hot water burns, excoriation, fracture, laceration, amputation</t>
  </si>
  <si>
    <t>Hours worked (#)</t>
  </si>
  <si>
    <t xml:space="preserve">Contractor Employees </t>
  </si>
  <si>
    <t>Fracture, sprain, Wounds, crush, amputation, sprain, Sprains, strains</t>
  </si>
  <si>
    <t>Fractures, wounds, burns, amputations, etc., Contusions, sprains, amputations, wounds, entrapment., Sprain, strain</t>
  </si>
  <si>
    <t xml:space="preserve">Fractures, wounds, burns, amputations, etc., Contusions, sprains, amputations, wounds, entrapment., </t>
  </si>
  <si>
    <r>
      <rPr>
        <b/>
        <sz val="8"/>
        <color theme="9"/>
        <rFont val="Arial"/>
        <family val="2"/>
      </rPr>
      <t>Notes:</t>
    </r>
    <r>
      <rPr>
        <sz val="8"/>
        <color theme="9"/>
        <rFont val="Arial"/>
        <family val="2"/>
      </rPr>
      <t xml:space="preserve">
(1) Work-related injuries refers to negative impacts on health arising from exposure to hazards at work. If an increase in the number or rate of reported incidents is the result of the organization’s actions to improve the reporting and recording of fatalities, injuries, and ill health, or its actions to expand the scope of its management system to cover more workers or workplaces, the organization can explain this and report on these actions and their results.
(2) Rates are based on number of incidents / Number of hours worked x 200,000 hours worked
(3) High-consequence work-related injuries refer to work-related injuries that result in a fatality or in an injury from which the worker cannot, does not, or is not expected to recover fully to pre-injury health status within six months.
(4) Recordable work-related injuries refer to work-related injury that results in any of the following: death, days away from work, restricted work or transfer to another job, medical treatment beyond first aid, or loss of consciousness; or significant injury or ill health diagnosed by a physician or other licensed healthcare professional, even if it does not result in death, days away from work, restricted work or job transfer, medical treatment beyond first aid, or loss of consciousness. Include fatalities as a result of work-related injury in the calculation of the number and rate of recordable work-related injuries. Include injuries as a result of commuting incidents only where the transport has been organized by the organization.
(5) MSHA's All-Incidence Rate (AIR).</t>
    </r>
  </si>
  <si>
    <t>Most relevant work-related hazards that pose a risk of high-consequence injury at sites:</t>
  </si>
  <si>
    <t>In Nicaragua, the identified work-related hazards that pose a risk of high-consequence injury include extreme temperatures at underground (UGs) sites in the El Limon Complex, faulty electrical equipment, and worker fatigue while operating equipment. These hazards have been determined based on System Standard 2 - Risk Identification and Evaluation. Actions taken to address these hazards involve continuous risk evaluations, inspections, and investigations. Safety enhancements include operator skills development, equipment service inspections, installation of digital cameras and GPS tracking in trucks, and establishment of specific rest stop requirements and comfort locations. Additionally, all transport equipment is equipped with an operator face fatigue monitoring system and GPS for early indicators of fatigue. These measures have significantly improved safety for operators, equipment, and road travel.
In the United States, the primary work-related hazard identified is material handling, which has been determined through risk analysis. The organization has taken engineering measures to eliminate this hazard. Additional actions include the Process of Effectiveness of Risk Verifications and Controls to systematically evaluate the effectiveness of controls and their validity. These actions encompass a combination of engineering and administrative controls to minimize risks associated with material handling and other work-related hazards.</t>
  </si>
  <si>
    <t>FY20220</t>
  </si>
  <si>
    <t>Fatalities as a result of work-related ill health (#)(1)</t>
  </si>
  <si>
    <t>Cases of recordable work-related ill health (#) (1)</t>
  </si>
  <si>
    <t>Main types of work related ill health</t>
  </si>
  <si>
    <t>Contractors</t>
  </si>
  <si>
    <t>Fatalities as a result of work-related ill health (#)</t>
  </si>
  <si>
    <r>
      <rPr>
        <b/>
        <sz val="8"/>
        <color theme="9"/>
        <rFont val="Arial"/>
        <family val="2"/>
      </rPr>
      <t>Note:</t>
    </r>
    <r>
      <rPr>
        <sz val="8"/>
        <color theme="9"/>
        <rFont val="Arial"/>
        <family val="2"/>
      </rPr>
      <t xml:space="preserve">
(1) A recordable work-related ill health is a work-related ill health that results in any of the following: death, days away from work, restricted work or transfer to another job, medical treatment beyond first aid, or loss of consciousness; or significant injury or ill health diagnosed by a physician or other licensed healthcare professional, even if it does not result in death, days away from work, restricted work or job transfer, medical treatment beyond first aid, or loss of consciousness</t>
    </r>
  </si>
  <si>
    <t>Most relevant work-related hazards that pose a risk of ill health at sites:</t>
  </si>
  <si>
    <t>In Nicaragua, the work-related hazards posing a risk of ill health include lead exposure, high temperatures at underground sites in the El Limon Complex, noise, musculoskeletal disorders, fatigue, and exposure to chemicals. These hazards have been determined by operators using the Risk Management Standard and tools, with scheduled hazard monitoring, control effectiveness checks, and equipment calibration conducted by a contracted service. To further improve hazard identification and management, Calibre Nicaragua plans to adopt a formal Occupational Health Risk Assessment Program starting in 2024. This program will maintain a baseline, target health exposures, and involve continuous workplace monitoring, applying standard risk practices and the hierarchy of controls model to minimize risks.
In the United States, the identified work-related hazards that pose a risk of ill health include exposure to silica, mercury, lead, and noise. These hazards have been determined through exposure monitoring. To address these hazards and minimize risks, the organization has implemented a combination of controls based on the hierarchy of controls model. These controls include substitution of hazardous substances, engineering controls, administrative measures, and the use of personal protective equipment (PPE) to protect workers from potential health risks associated with these hazards.</t>
  </si>
  <si>
    <t>GRI Sector Standards 14.15.2, 14.15.3 &amp; 14.15.4 (2024)</t>
  </si>
  <si>
    <t>During the reporting period, there were two critical incidents: a complete amputation of both arms due to electrical contact at the Limon Complex and a cyanide solution spill at the Libertad Mine of the La Libertad Complex. In response to these incidents, action plans were implemented, which included controls based on the hierarchy of controls to remediate the situations and prevent similar incidents in the future. 
In the United States, no critical incidents were reported during the reporting period. 
A 100% of Calibre mine sites have emergency preparedness and response plans in place, ensuring a comprehensive approach to managing and mitigating risks.
More information on the organization's approach to critical incident management and emergency preparedness can be found at the top of this page in the Management of material topic Section.</t>
  </si>
  <si>
    <t>ESG Databook 2023 &gt; Labour Rights</t>
  </si>
  <si>
    <t xml:space="preserve">Balancing competitive labour costs with responsible human resource management poses a challenge for the mining industry and for Calibre. While offering well-paid opportunities, the industry faces job insecurity and challenging working conditions. Labour unions, crucial for worker representation, are involved in several collective labour agreements within Calibre. The company acknowledges potential challenges in renegotiating these agreements, and that any disruptions, such as strikes, could lead to financial loss and reputational damage. Regulatory shifts in labour relations structures introduced by governments in Nicaragua and the United States may impact Calibre's operations. Effectively managing labour rights is crucial for the company's long-term success. </t>
  </si>
  <si>
    <t>Our Corporate Governance Policies and Procedures Manual is the basis for our people management. It establishes the company’s ethical principles and commitment to respect human rights and the regulatory frameworks of our host countries, and is available in our website at https://calibremining.com/corporate/corporate-governance/ .
- Our Code of Business Conduct and Ethics included in the Manual, commits us to promoting a workplace that supports the dignity, well-being and rights of workers, and reflects diversity and behavior that is respectful, open, inclusive and free of harassment or discrimination.
- We are committed to ensuring that employees have proper access to company information, have a voice in decisions that affect them, and are recognized for their performance. We strive to partner with all stakeholders with regard to employment matters.
- Our People Policy available in our website at https://calibremining.com/corporate/corporate-governance/ sets our cultural opportunities on which the behavior of all workers is expected to be based on, and establishes our commitment to:
» Foster communication as the basis for building relationships with our workforce, generating trust, and promoting cooperation;
» Commit to the success of our employees, contractors, and business partners;
» Promote equality, fairness, and inclusion in all employment decisions;
» Hire employees based on bona fide work-related skills;
» Promote our culture of well-being and a healthy and safe workplace for all employees;
» Offer training and development programs to promote the professional growth of workers;
» Create safe and respectful work environments to prevent harmful behaviors;
» Offer dignified work, with respect for human rights and in accordance with the law and our corporate governance policies;
» Effectively manage the resolution of internal conflicts and complaints; and
» Comply with all applicable labor laws and regulations in the countries where we operate, respecting freedom of association and the fundamental principles and rights of workers as outlined in the International Labor Organization (ILO) Declaration.
- Our purpose is to generate an appropriate organizational climate based on our values and Code of Business Conduct and Ethics, and to promote a culture of diversity, inclusion and equity. We encourage labour peace through proper management and communication with employees, unions and groups of interest.</t>
  </si>
  <si>
    <r>
      <rPr>
        <b/>
        <sz val="10"/>
        <color theme="9"/>
        <rFont val="Arial"/>
        <family val="2"/>
      </rPr>
      <t>Employment and labor practices:</t>
    </r>
    <r>
      <rPr>
        <sz val="10"/>
        <color theme="9"/>
        <rFont val="Arial"/>
        <family val="2"/>
      </rPr>
      <t xml:space="preserve">
- To guarantee knowledge of our commitment to business ethics and human rights, all staff are required to review and sign our Corporate Governance Policies. Policy training is provided to all Calibre staff.
- We compensate our employees with competitive salaries that exceed legal requirements, and we assign ordinary and overtime work hours within legally required limits. Benchmarking is done regularly, ensuring fair compensation for everyone. Payrolls are audited internally by the Finance Department and externally by our financial auditors annually.
</t>
    </r>
    <r>
      <rPr>
        <i/>
        <sz val="10"/>
        <color theme="9"/>
        <rFont val="Arial"/>
        <family val="2"/>
      </rPr>
      <t>At Nicaragua</t>
    </r>
    <r>
      <rPr>
        <sz val="10"/>
        <color theme="9"/>
        <rFont val="Arial"/>
        <family val="2"/>
      </rPr>
      <t xml:space="preserve">
» Standard benefits for permanent full-time employees include life insurance, on-site medical care, bonus, food support, transportation and social security, vacation entitlements, holiday pay, parental leave and other special leave as required, as stipulated by national legislation. Additional benefits provided to employees covered by collective bargaining agreements include annual salary adjustments, retirement compensation, and disability or injury compensation.
» We hire full-time temporary employees, mainly for exploration projects with specific execution deadlines. At the end of the year we had 136 temporary employees. Benefits are the same as for permanent full-time employees, except for bonus.
» Compliance with labor laws is verified by the national Ministry of Labor through periodic inspections. If there are findings, remediation plans are created and implemented.
</t>
    </r>
    <r>
      <rPr>
        <i/>
        <sz val="10"/>
        <color theme="9"/>
        <rFont val="Arial"/>
        <family val="2"/>
      </rPr>
      <t>At Nevada</t>
    </r>
    <r>
      <rPr>
        <sz val="10"/>
        <color theme="9"/>
        <rFont val="Arial"/>
        <family val="2"/>
      </rPr>
      <t xml:space="preserve">
» Benefits are standard for any employee budgeted/scheduled 30 hours or more weekly: life insurance is provided to all employees who are benefits eligible, healthcare is offered to any employee who is benefits eligible, long-term disability and short-term disability is paid, parental leave is not offered but we comply with the US Department of Labour’s Family and Medical Leave (FMLA); 401(k) retirement plan is offered; and long term incentives may be granted by the Board.
» Outreach and recruitment campaigns are conducted through Applicant Tracking System Arcoro, allowing us to post positions on various websites to reach a diverse candidate pool.
» We annually consult the compensation survey data from the Nevada Mining Association to ensure all employees are compensated fairly and competitively. For positions not listed, we reference the Economic Research Institute (ERI).
</t>
    </r>
    <r>
      <rPr>
        <b/>
        <sz val="10"/>
        <color theme="9"/>
        <rFont val="Arial"/>
        <family val="2"/>
      </rPr>
      <t>Child labor and forced or compulsory labor:</t>
    </r>
    <r>
      <rPr>
        <sz val="10"/>
        <color theme="9"/>
        <rFont val="Arial"/>
        <family val="2"/>
      </rPr>
      <t xml:space="preserve">
Child, forced and compulsory labour are strictly prohibited in our Code of Conduct, regulated by national legislation, and not seen as a risk within the industrial mining sectors in Nicaragua or the United States. Nevertheless, we maintain strict proof-of-age policies and hiring procedures preventing anyone under the legal working age of 18 from obtaining employment. This requirement extends to our contractors.
</t>
    </r>
    <r>
      <rPr>
        <b/>
        <sz val="10"/>
        <color theme="9"/>
        <rFont val="Arial"/>
        <family val="2"/>
      </rPr>
      <t xml:space="preserve">Non-discrimination, diversity and inclusion:
</t>
    </r>
    <r>
      <rPr>
        <sz val="10"/>
        <color theme="9"/>
        <rFont val="Arial"/>
        <family val="2"/>
      </rPr>
      <t xml:space="preserve">We are an equal opportunity employer (EOE) committed to an environment free of discrimination and makes employment decisions based on merit. We achieve this by placing the most qualified person in each job, without regard to race, color, gender, pregnancy (including childbirth, breastfeeding or related medical conditions), sexual orientation or expression, religion, gender identity, marital status, national origin , age, disability, genetic information, veteran or military status, citizenship status, natural hairstyle or any other protected group status as defined by applicable national, federal, state or local laws. In Nicaragua, we have a Diversity, Equity and Inclusion Committee overseeing compliance with these guidelines. The Committee established objectives and a work plan and began implementation in the second half of 2023.
</t>
    </r>
    <r>
      <rPr>
        <b/>
        <sz val="10"/>
        <color theme="9"/>
        <rFont val="Arial"/>
        <family val="2"/>
      </rPr>
      <t xml:space="preserve">Freedom of association:
</t>
    </r>
    <r>
      <rPr>
        <sz val="10"/>
        <color theme="9"/>
        <rFont val="Arial"/>
        <family val="2"/>
      </rPr>
      <t xml:space="preserve">At Nicaragua, internal labour regulations and collective bargaining agreements at El Limon and La Libertad guide legal compliance to hiring, employment rights, labour-management and workplace conditions. Collective agreements are reviewed and negotiated with site unions every two years, and employee benefits are established according to in-country legal procedures. Collective labour prerogatives are periodically managed so as not to incur in non-compliances that cause labour or union nonconformities.
</t>
    </r>
    <r>
      <rPr>
        <b/>
        <sz val="10"/>
        <color theme="9"/>
        <rFont val="Arial"/>
        <family val="2"/>
      </rPr>
      <t xml:space="preserve">
Training and education:
</t>
    </r>
    <r>
      <rPr>
        <sz val="10"/>
        <color theme="9"/>
        <rFont val="Arial"/>
        <family val="2"/>
      </rPr>
      <t>In 2023, the company established the People Policy, which includes the objective of offering training and development programs to promote the professional growth of workers. With this basis, the company through the different areas executed training plans for personnel.</t>
    </r>
  </si>
  <si>
    <t>- The Vice President of Human Capital is responsible for human resources management.
- The Senior Manager of Human Capital is responsible for overseeing and managing union affairs in Nicaragua. The country-level Human Capital Manager oversees the implementation of our people policies and practices.
- Based on the organizational structure, each operation is accountable and responsible for the implementation of procedures, internal labour regulations, compliance with collective agreements, daily communication and handling of issues, and establishment of programs that comply with our commitments and corporate initiatives.</t>
  </si>
  <si>
    <t>Zero strikes or work stoppages involving 1,000 or more workers lasting one full shift or longer.</t>
  </si>
  <si>
    <t>Full compliance with collective bargaining agreements.</t>
  </si>
  <si>
    <t>100% of scheduled collective bargaining negotiations completed in a timely manner.</t>
  </si>
  <si>
    <t>100% of requests for union membership or disaffiliation fulfilled.</t>
  </si>
  <si>
    <t>18 applications for affiliation and 1 request for disaffiliation received, 100% applied according to the request.</t>
  </si>
  <si>
    <t>Develop leadership skills of our top management.</t>
  </si>
  <si>
    <t xml:space="preserve">Leadership course developed for selected area managers. </t>
  </si>
  <si>
    <t>Training on values, behaviors and diversity, equity and inclusion.</t>
  </si>
  <si>
    <t>Training was provided to staff on the Harassment Policy and, derived from the creation of the DEI Committee, the objectives and functions of this committee were disclosed to staff.</t>
  </si>
  <si>
    <t>Ensure all employees are educated on and sign the Corp. Gov. Policies.</t>
  </si>
  <si>
    <t>100% of our employees received training and signed the Corp. Gov. Policies.</t>
  </si>
  <si>
    <t>Continue annual training on harassment.</t>
  </si>
  <si>
    <t>100% of our employees received training on harassment.</t>
  </si>
  <si>
    <t>Educate employees on reporting concerns and grievances.</t>
  </si>
  <si>
    <t>100% of our employees received training on MSHA mechanism.</t>
  </si>
  <si>
    <t>Identify any other relevant training needs.</t>
  </si>
  <si>
    <t xml:space="preserve">A needs assessment was done in March 2023. When our GM/VP left the company, we trained in “Dealing with Workplace Change”. We then moved to Practicing Emotional Intelligence, Communicating Up, and Conflict Resolution (these were assigned about every month 1.5). We then moved to an 8-part Diversity course in an effort to support and understand DE&amp;I. After this course was completed, we were trained in Employee Engagement. </t>
  </si>
  <si>
    <t>100% of collective negotiations completed in a timely manner.</t>
  </si>
  <si>
    <t>Divulgation and reinforcement of Calibre's corporate values ​​and strategic objectives.</t>
  </si>
  <si>
    <t>Strategy, continuous improvement, training and development (career growth/succession planning), and alignment of desired employee behaviors with business objectives.</t>
  </si>
  <si>
    <t>- We encourage our employees to speak up if a conduct makes them uncomfortable, and to report harassment or discrimination if it occurs, through our various communication channels (e.g., by reporting to management, through our Whistleblower Hotline, through their union representatives, through our worker grievance mechanism, or through our harassment policy mechanism). This offers reliable and accessible mechanisms to solve problems, manage complaints, guarantee non-application of reprisals, in an environment of confidentiality, integrity and transparency.
- We maintain ongoing communication with union organizations, labour authorities, and national union representation, allowing a healthy dialogue on issues that arise from the management-labour relationship, always under the protection and supervision of the country’s labour authorities and in accordance with applicable labour legislation.
- Policies and procedures are communicated through internal memoranda that include a digital version of them; they can also be accessed through our internal website. In Nicaragua, printed copies of updated collective agreements and internal labor regulations are provided to employees, and monthly union membership reports and a collective agreement compliance report are prepared.</t>
  </si>
  <si>
    <t>MANAGEMENT</t>
  </si>
  <si>
    <t>Number of work stoppages(1)</t>
  </si>
  <si>
    <t>Duration of work stoppages, in worker days idle</t>
  </si>
  <si>
    <t>Reason (as stated by labour)</t>
  </si>
  <si>
    <t>Impact on production</t>
  </si>
  <si>
    <t>Corrective actions taken as a result</t>
  </si>
  <si>
    <r>
      <rPr>
        <b/>
        <sz val="8"/>
        <color theme="9"/>
        <rFont val="Arial"/>
        <family val="2"/>
      </rPr>
      <t>Note:</t>
    </r>
    <r>
      <rPr>
        <sz val="8"/>
        <color theme="9"/>
        <rFont val="Arial"/>
        <family val="2"/>
      </rPr>
      <t xml:space="preserve">
(1) Refers to work stoppages involving 1,000 or more workers lasting one full shift or longer. Worker days idle is calculated as the product of days idle and number of workers involved. The scope of disclosure includes work stoppage due to disputes between labour and management, including strikes and lockouts.</t>
    </r>
  </si>
  <si>
    <t>Ratio of basic salary(1) and remuneration of women to men</t>
  </si>
  <si>
    <t>Ratio of basic salary and remuneration of women to men FY2023(2)</t>
  </si>
  <si>
    <t>Canada(3)</t>
  </si>
  <si>
    <t>Nicaragua
(El Limon and La Libertad Complexes)</t>
  </si>
  <si>
    <t>United States
(Pan Mine)</t>
  </si>
  <si>
    <t>Company Average</t>
  </si>
  <si>
    <t>Board of Directors</t>
  </si>
  <si>
    <t>Vice-presidents (4)</t>
  </si>
  <si>
    <t>Senior management</t>
  </si>
  <si>
    <t>Management</t>
  </si>
  <si>
    <t>Superintendents and heads of area</t>
  </si>
  <si>
    <t>Non-management</t>
  </si>
  <si>
    <r>
      <rPr>
        <b/>
        <sz val="8"/>
        <color theme="9"/>
        <rFont val="Arial"/>
        <family val="2"/>
      </rPr>
      <t>Notes:</t>
    </r>
    <r>
      <rPr>
        <sz val="8"/>
        <color theme="9"/>
        <rFont val="Arial"/>
        <family val="2"/>
      </rPr>
      <t xml:space="preserve">
(1) Basic salary refers to fixed, minimum amount paid to an employee for performing his or her duties
(2) Regional (e.g. Managua, Nicaragua) and corporate offices (Vancouver, Canada) staff included in the data reported.
(3) Refers to corporate offices, includes Board members and Executive Team
(4) No woman held a role within this employee category</t>
    </r>
  </si>
  <si>
    <t>GRI 401-2 (2016); GRI Sector Standard 14.17.4 (2024)</t>
  </si>
  <si>
    <t>In Canada, full-time employees receive extended health care benefits, a health care spending account, long-term disability, accidental death and dismemberment insurance, critical illness coverage, dental, vision, and life insurance. Additionally, they have access to long and short-term incentive plans and a fitness allowance. 
In Nicaragua, permanent full-time employees are entitled to life insurance, on-site medical care, bonus, food support, transportation and social security benefits, vacation entitlements, holiday pay, and parental and special leave as per national legislation. Temporary full-time employees in Nicaragua receive the same benefits as permanent ones, excluding bonuses. 
In the United States, benefits are available to employees working 30 hours or more per week and include a 401k, dental, vision, medical coverage, short-term and long-term disability insurance, an employee assistance program (EAP), company-paid life and accidental death and dismemberment (AD&amp;D) insurance, with an option to purchase additional coverage. 
Each country's benefits package varies, with unique offerings tailored to the needs of their workforce.</t>
  </si>
  <si>
    <t>Collective bargaining agreements (CBA)</t>
  </si>
  <si>
    <t># Employees</t>
  </si>
  <si>
    <t>Employees covered by CBA</t>
  </si>
  <si>
    <t>% employees covered by CBA(1)</t>
  </si>
  <si>
    <t>For employees not covered by CBA, report whether the organization determines their working conditions and terms of employment based on CBA that cover its other employees or based on CBA from other organizations</t>
  </si>
  <si>
    <t>All workers included in the scope of application of active CBAs receive their benefits.</t>
  </si>
  <si>
    <t>Number of incidents(1) of discrimination(2)</t>
  </si>
  <si>
    <t>Number of remediation plans being implemented</t>
  </si>
  <si>
    <t>Number of remediation plans that have been implemented, with results reviewed through routine internal management review processes</t>
  </si>
  <si>
    <t>Number of incidents no longer subject to action(3)</t>
  </si>
  <si>
    <t>Number of incidents pending resolution</t>
  </si>
  <si>
    <r>
      <rPr>
        <b/>
        <sz val="8"/>
        <color theme="9"/>
        <rFont val="Arial"/>
        <family val="2"/>
      </rPr>
      <t>Notes:</t>
    </r>
    <r>
      <rPr>
        <sz val="8"/>
        <color theme="9"/>
        <rFont val="Arial"/>
        <family val="2"/>
      </rPr>
      <t xml:space="preserve">
(1) An ‘incident’ refers to a legal action or complaint registered with the reporting organization or competent authorities through a formal process, or an instance of non-compliance identified by the organization through established procedures.
(2) Include incidents of discrimination on grounds of race, color, sex, religion, political opinion, national extraction, or social origin as defined by the ILO.
(3) An incident is no longer subject to action if it is resolved, the case is completed, or no further action is required by the organization. For example, an incident for which no further action is required can include cases that were withdrawn or where the underlying circumstances that led to the incident no longer exist.
(4) For Nicaragua, our harassment policy is open to incidents raised by contractors' workers.</t>
    </r>
  </si>
  <si>
    <t>DEMOGRAPHICS</t>
  </si>
  <si>
    <t>By Gender</t>
  </si>
  <si>
    <t>Employees FY2023 (Head-count)(1)</t>
  </si>
  <si>
    <t>Total FY2023</t>
  </si>
  <si>
    <t>Female</t>
  </si>
  <si>
    <t>Male</t>
  </si>
  <si>
    <t>National, local(2)</t>
  </si>
  <si>
    <t>National, non-local(3)</t>
  </si>
  <si>
    <t>Total National(4)</t>
  </si>
  <si>
    <t>Foreign</t>
  </si>
  <si>
    <t>Permanent employees</t>
  </si>
  <si>
    <t>Temporary employees</t>
  </si>
  <si>
    <t>Non-guaranteed hours employees</t>
  </si>
  <si>
    <t xml:space="preserve">Full-time employees </t>
  </si>
  <si>
    <t>Part-time employees</t>
  </si>
  <si>
    <t>Full-time employees</t>
  </si>
  <si>
    <t xml:space="preserve">Permanent employees </t>
  </si>
  <si>
    <t>Canada</t>
  </si>
  <si>
    <r>
      <rPr>
        <b/>
        <sz val="8"/>
        <color theme="9"/>
        <rFont val="Arial"/>
        <family val="2"/>
      </rPr>
      <t>Notes:</t>
    </r>
    <r>
      <rPr>
        <sz val="8"/>
        <color theme="9"/>
        <rFont val="Arial"/>
        <family val="2"/>
      </rPr>
      <t xml:space="preserve">
(1) Executive Team, regional (e.g. Managua, Nicaragua) and corporate offices (Vancouver, Canada) staff included in the data reported.
(2)“National, local” refers to people, workers and suppliers from the local community (e.g., communities surrounding operations) including those individuals either born or who have the legal right to reside indefinitely (such as naturalized citizens or permanent visa holders) in the same geographic market as the mining operation. 
(3)“National, non-local” refers to people, workers and suppliers from the country where the mine is located but not necessarily from local communities.
(4)“National” refers to people, workers and suppliers from the country where the mine is located (both local and non-local).</t>
    </r>
  </si>
  <si>
    <t>Four-year trail of full-time employees(1)</t>
  </si>
  <si>
    <t>FY2021(3)</t>
  </si>
  <si>
    <t>By type of contract</t>
  </si>
  <si>
    <t>Permanent</t>
  </si>
  <si>
    <t>Temporary</t>
  </si>
  <si>
    <t>By gender</t>
  </si>
  <si>
    <t>By country</t>
  </si>
  <si>
    <t>Canada (2)</t>
  </si>
  <si>
    <t>National</t>
  </si>
  <si>
    <t>National, local</t>
  </si>
  <si>
    <t>National, non-local</t>
  </si>
  <si>
    <t>Vice-presidents</t>
  </si>
  <si>
    <t>By age group</t>
  </si>
  <si>
    <t>&lt;30</t>
  </si>
  <si>
    <t>30 to 50</t>
  </si>
  <si>
    <t>&gt;50</t>
  </si>
  <si>
    <r>
      <rPr>
        <b/>
        <sz val="8"/>
        <color theme="9"/>
        <rFont val="Arial"/>
        <family val="2"/>
      </rPr>
      <t>Notes:</t>
    </r>
    <r>
      <rPr>
        <sz val="8"/>
        <color theme="9"/>
        <rFont val="Arial"/>
        <family val="2"/>
      </rPr>
      <t xml:space="preserve">
(1) Head-count, full-time employees
(2) Includes Executive Team and Corporate Offices
(3) Restatement of information by age group due to misplaced information.</t>
    </r>
  </si>
  <si>
    <t>DIVERSITY</t>
  </si>
  <si>
    <t>By Category</t>
  </si>
  <si>
    <t>Employee(1) diversity FY2023</t>
  </si>
  <si>
    <t>Non management</t>
  </si>
  <si>
    <t>&gt;30</t>
  </si>
  <si>
    <t>Canada(2)</t>
  </si>
  <si>
    <r>
      <rPr>
        <b/>
        <sz val="8"/>
        <color theme="9"/>
        <rFont val="Arial"/>
        <family val="2"/>
      </rPr>
      <t>Notes:</t>
    </r>
    <r>
      <rPr>
        <sz val="8"/>
        <color theme="9"/>
        <rFont val="Arial"/>
        <family val="2"/>
      </rPr>
      <t xml:space="preserve">
(1) Head-count, full-time employees
(2) Includes Executive Team and Corporate Offices</t>
    </r>
  </si>
  <si>
    <t xml:space="preserve">Four-year trail on diversity of Board of Directors </t>
  </si>
  <si>
    <t>% FY2022</t>
  </si>
  <si>
    <t>% FY2021</t>
  </si>
  <si>
    <t>% FY2020</t>
  </si>
  <si>
    <t xml:space="preserve">Four-year trail of employee diversity </t>
  </si>
  <si>
    <t>RETENTION</t>
  </si>
  <si>
    <t>Four-year trail of new employee hires</t>
  </si>
  <si>
    <t>Rate FY2023</t>
  </si>
  <si>
    <t>Rate FY2022</t>
  </si>
  <si>
    <t>FY2021(1)</t>
  </si>
  <si>
    <t>Rate FY2021</t>
  </si>
  <si>
    <t>Rate FY2020</t>
  </si>
  <si>
    <t>Total new employee hires</t>
  </si>
  <si>
    <t>By site</t>
  </si>
  <si>
    <t>&lt; 30 y/o</t>
  </si>
  <si>
    <t>30-50 y/o</t>
  </si>
  <si>
    <t>&gt;50 y/o</t>
  </si>
  <si>
    <t>Four-year turnover trail</t>
  </si>
  <si>
    <t>Total new employee turnovers</t>
  </si>
  <si>
    <t>By type</t>
  </si>
  <si>
    <t>Voluntary involuntary</t>
  </si>
  <si>
    <t>Involuntary turnover</t>
  </si>
  <si>
    <r>
      <rPr>
        <b/>
        <sz val="8"/>
        <color theme="9"/>
        <rFont val="Arial"/>
        <family val="2"/>
      </rPr>
      <t>Note:</t>
    </r>
    <r>
      <rPr>
        <sz val="8"/>
        <color theme="9"/>
        <rFont val="Arial"/>
        <family val="2"/>
      </rPr>
      <t xml:space="preserve">
(1) Restatement of information FY2022 on Nicaraguan data and FY2021 on male/female data. Corrected number included.</t>
    </r>
  </si>
  <si>
    <t>Average hours of training per year per employee (1)</t>
  </si>
  <si>
    <t>Averarage training hours per employee</t>
  </si>
  <si>
    <r>
      <rPr>
        <b/>
        <sz val="8"/>
        <color theme="9"/>
        <rFont val="Arial"/>
        <family val="2"/>
      </rPr>
      <t>Note:</t>
    </r>
    <r>
      <rPr>
        <sz val="8"/>
        <color theme="9"/>
        <rFont val="Arial"/>
        <family val="2"/>
      </rPr>
      <t xml:space="preserve">
(1) No data available on average hours of training by employee gender or category.</t>
    </r>
  </si>
  <si>
    <t>BENEFIT FOOTPRINT</t>
  </si>
  <si>
    <t>Ratios of standard entry level wage by gender at significant locations of operations(1) compared to local minimum wage</t>
  </si>
  <si>
    <t>United States(3)</t>
  </si>
  <si>
    <t>Proportion of employees compensated based on wages subject to minimum wage rules</t>
  </si>
  <si>
    <t>Minimum wage FY2023</t>
  </si>
  <si>
    <t>Entry level wage for women employees</t>
  </si>
  <si>
    <t>Monthly entry level wage for men employees</t>
  </si>
  <si>
    <t>Ratio of standard entry level wage to local minimum wage (for women and men)</t>
  </si>
  <si>
    <t>Actions taken to determine whether contractor workers are paid above the minimum wage</t>
  </si>
  <si>
    <t xml:space="preserve">Company contracts establishes the obligation for the contractor to ensure compliance with labor legislation, for which they can be audited internally or by government entities. </t>
  </si>
  <si>
    <t>None taken.</t>
  </si>
  <si>
    <r>
      <rPr>
        <b/>
        <sz val="8"/>
        <color theme="9"/>
        <rFont val="Arial"/>
        <family val="2"/>
      </rPr>
      <t>Notes:</t>
    </r>
    <r>
      <rPr>
        <sz val="8"/>
        <color theme="9"/>
        <rFont val="Arial"/>
        <family val="2"/>
      </rPr>
      <t xml:space="preserve">
(1) Defined as jurisdictions / local labor markets where Calibre operates.
(2) In Nicaragua, 14 employees earn the minimum wage, representing 1.09% of total employees. The Ministry of Labour for 2023 for Mining &amp; Quarries defines minimum monthly wage (48hrs) according to official exchange rate established by Nicaragua's Central Bank on March 1st  2023 (C$36.3211xUSD$1), available at http://www.mitrab.gob.ni/news/nota-de-prensa-46-2023#:~:text=C%24%206%2C480.04,incremento%20en%20el%20salario%20m%C3%ADnimo.
(3) Basic minimum rate (per hour) if qualifying health insurance is offered by the employer set for Nevada in 2023 at $10.25 by State Minimum Wage Laws, U.S Department of Labor, available at https://www.dol.gov/agencies/whd/minimum-wage/state#:~:text=Basic%20Minimum%20Rate%20(per%20hour)%3A%20%2410.25,per%20hour%20for%20all%20employees.</t>
    </r>
  </si>
  <si>
    <t>Proportion of senior management at sites hired from the local community</t>
  </si>
  <si>
    <t>Region of origin</t>
  </si>
  <si>
    <t>Number of Senior Managers</t>
  </si>
  <si>
    <t>Proportion</t>
  </si>
  <si>
    <t>National, local(1)</t>
  </si>
  <si>
    <t>National, non-local(2)</t>
  </si>
  <si>
    <t>Total</t>
  </si>
  <si>
    <r>
      <rPr>
        <b/>
        <sz val="8"/>
        <color theme="9"/>
        <rFont val="Arial"/>
        <family val="2"/>
      </rPr>
      <t>Notes:</t>
    </r>
    <r>
      <rPr>
        <sz val="8"/>
        <color theme="9"/>
        <rFont val="Arial"/>
        <family val="2"/>
      </rPr>
      <t xml:space="preserve">
(1)“National, local” refers to people, suppliers and employees from communities immediately adjacent to our operations
(2)“National, non-local” refers to people, suppliers and employees from the country where the mine is located but not necessarily from communities immediately adjacent to our operations</t>
    </r>
  </si>
  <si>
    <t>CONTRACTORS</t>
  </si>
  <si>
    <t>Workers who are not employees</t>
  </si>
  <si>
    <t>Company response:</t>
  </si>
  <si>
    <t>In Nicaragua, Calibre primarily employs mine equipment operators, truck drivers, mechanical and electrical technicians engaged in maintenance work. These contractors mainly focus on mine operations, ore hauling, equipment maintenance, physical security, and support services like cooking and cleaning. There was a 17% increase in contractor numbers from 2022 to 2023, attributed to contractors hired for the newly operational Eastern Borosi Mine in March 2023.  In the United States, contractors are mainly performing drilling, loading, and blasting tasks. There were no significant fluctuations in the number of non-employee workers during the reported period.</t>
  </si>
  <si>
    <t>Four-year trail of workers who are not employees</t>
  </si>
  <si>
    <t>FY2022(5)</t>
  </si>
  <si>
    <t>Total Workers</t>
  </si>
  <si>
    <t>By region(1)</t>
  </si>
  <si>
    <t>National (2)</t>
  </si>
  <si>
    <t>National, local (3)</t>
  </si>
  <si>
    <t>National, non-local (4)</t>
  </si>
  <si>
    <r>
      <rPr>
        <b/>
        <sz val="8"/>
        <color theme="9"/>
        <rFont val="Arial"/>
        <family val="2"/>
      </rPr>
      <t>Notes:</t>
    </r>
    <r>
      <rPr>
        <sz val="8"/>
        <color theme="9"/>
        <rFont val="Arial"/>
        <family val="2"/>
      </rPr>
      <t xml:space="preserve">
(1) Data only includes Nicaragua. No information is available for our operations at the U.S.
(2)“National, local” refers to people, suppliers and employees from communities immediately adjacent to our operations
(3)“National, non-local” refers to people, suppliers and employees from the country where the mine is located but not necessarily from communities immediately adjacent to our operations
(4)“National”  refers to people, suppliers and employees from the country where the mine is located
(5) Restatement of information for National, non-local, sum corrected</t>
    </r>
  </si>
  <si>
    <t>Workforce by site, by type</t>
  </si>
  <si>
    <t xml:space="preserve">Nicaragua </t>
  </si>
  <si>
    <t>Canada (1)</t>
  </si>
  <si>
    <r>
      <rPr>
        <b/>
        <sz val="8"/>
        <color theme="9"/>
        <rFont val="Arial"/>
        <family val="2"/>
      </rPr>
      <t>Note:</t>
    </r>
    <r>
      <rPr>
        <sz val="8"/>
        <color theme="9"/>
        <rFont val="Arial"/>
        <family val="2"/>
      </rPr>
      <t xml:space="preserve">
(1) Includes Executive Team and Corporate Offices</t>
    </r>
  </si>
  <si>
    <t xml:space="preserve">No evidence observed in which Calibre’s direct or indirect workforce's right to exercise freedom of association or collective bargaining was at risk of violation during the reporting period at our operations or in our suppliers’ operations.  In Nicaragua, Calibre ensures adherence to labor and social security regulations through rigorous oversight by the Legal, Human Resources, and Labor Relations departments. Additionally, standard contracts are implemented to explicitly prohibit any infringements on the right to free association. </t>
  </si>
  <si>
    <t xml:space="preserve">No evidence observed in which Calibre’s operations or suppliers were at risk for incidents of child labour during the reporting period.  In Nicaragua, Calibre ensures strict compliance with labor and social security regulations through robust oversight by the Legal, Human Resources, and Labor Relations departments. Standard contracts are implemented to explicitly prohibit child labor and the employment of young workers in hazardous conditions. </t>
  </si>
  <si>
    <t>No evidence observed in which Calibre’s operations or suppliers were at risk for incidents of forced or compulsory labour during the reporting period.  In Nicaragua, Calibre ensures  compliance with the regulatory framework in labor and social security matters is guaranteed through the management of the Legal, Human Resources, and Labor Relations areas, as well as the establishment of standard contracts that establish the prohibition of forced or compulsory labor.</t>
  </si>
  <si>
    <t>ESG Databook 2023 &gt; Land &amp; Resource Rights</t>
  </si>
  <si>
    <t>GRI 3-3 (2021); GRI Sector Standard 14.12.1(2024)</t>
  </si>
  <si>
    <t>Mining activities require significant land use for prospecting, exploration, extraction, waste storage, processing, transportation, and distribution. When adjacent to local communities, these activities may restrict access to culturally significant locations and natural resources, lead to involuntary resettlement, and disrupt traditional livelihoods such as agriculture and artisanal mining. 
The impacts on land and resource rights can lead to unemployment, marginalization, food insecurity, increased health risks, and impoverishment. Unclear rules regarding the tenure rights which regulate access, use, and control of land can lead to disputes, economic and social tensions, and conflict. This can be exacerbated by insufficient consultation with and compensation to affected communities. These disputes can be about compensation, access, or documentation for customary titleholders who might depend on their land for food, culture, and livelihood.  Additionally, involuntary resettlement of local communities, including both physical displacement (e.g., relocation or shelter loss) and economic displacement (e.g., loss of access to assets), can result in the loss of social networks, cultural identity, and physical assets. Mining organizations may provide monetary compensation or land equivalent to lost assets, including the value of crops cultivated by customary titleholders. The impacts of resettlement on livelihoods can be more severe for communities engaged in artisanal and small-scale mining due to the often informal nature of these activities. In some cases, community members resisting resettlement may face threats and intimidation, as well as violent, repressive, or life-threatening removal from lands. However, if managed responsibly, we believe resettlements are an opportunity to improve families’ standards of living and contribute to the fight against poverty.
A significant portion of Calibre’s production, development, and exploration activities are conducted in Nicaragua and, as such, are exposed to political, economic, and other risks and uncertainties. These risks and uncertainties vary and include, but are not limited to, expropriation and nationalization; uncertainty as to the outcome of any litigation in foreign jurisdictions; uncertainty as to enforcement of local laws; restrictions on the use of land and natural resources; renegotiation or nullification of existing concessions, licenses, permits and contracts; unstable legal systems; local ownership legislation; and other risks arising out of foreign sovereignty issues. Additionally, our La Libertad Complex borders on significant ASM activity, posing a risk of conflicts over land, access and control of mineral deposits and the right to mine; which could adversely affect our operations particularly when ASM operate informally. Further development of mining activities may require the relocation of artisanal miners and development plans may be impacted or delayed, resulting in additional expenses or preventing further development.  As we purchase ore from ASM, there is additional risk of becoming involved with negative impacts to people and the environment, including lower levels of occupational health and safety, insufficient environmental practices, child or forced labor, as well potential of being involved with illegal activities. Small scale artisanal miners may use NaCN or mercury, which are toxic materials. Should an artisanal miner’s NaCN or mercury leak or otherwise be discharged into the mineral properties of the Company, Calibre may be liable for clean-up work and have a material adverse impact on the effectiveness of our environmental management plans.</t>
  </si>
  <si>
    <t>- As per our Social Responsibility Policy available in our website at https://calibremining.com/corporate/corporate-governance/ and Resettlement and Land Acquisition Standard, we seek to avoid involuntary resettlement. Where unavoidable, we proceed through meaningful consultation with affected communities, seeking to mitigate adverse impacts on displaced people by restoring or improving sustainable livelihoods and living standards.
- Our Resettlement and Land Acquisition Standard and processes aim to align with the World Bank’s Environmental and Social Framework’s Performance Standard 5 on Land Acquisition, Restrictions on Land Use and Involuntary Resettlement.
- Our Artisanal and Small-Scale Mining Standard sets our requirements for managing relations or interactions with ASM activities such that we can protect our people and property, maintain our license to operate and support wider community benefits, including ASM access to legitimate markets for miners that respect applicable legal and regulatory frameworks. In accordance with out commitment to the RGMPs, we do not use mercury to extract gold in our processing facilities, nor do we accept gold produced by third parties using mercury. Whenever possible, we support collective action toward the objectives of the Minamata Convention on Mercury, seeking to reduce mercury pollution for the protection of human health and the environment.</t>
  </si>
  <si>
    <r>
      <t xml:space="preserve">Addressing impacts related to land and resource rights and resettlement requires extensive and ongoing assessment of impacts. This can ensure that impacts are identified and prevented, for example, by avoiding involuntary resettlement where feasible. Measures such as fair compensation and improvements to living conditions can help mitigate impacts and provide a timely remedy. 
In Nevada, our Pan Mine is located entirely on public, BLM administered land, therefore no land acquisition or resettlement projects are conducted. 
In Nicaragua, all resettlement and land access activities are conducted in accordance with relevant applicable legal requirements.
</t>
    </r>
    <r>
      <rPr>
        <b/>
        <sz val="10"/>
        <color theme="9"/>
        <rFont val="Arial"/>
        <family val="2"/>
      </rPr>
      <t xml:space="preserve">
Land Access:</t>
    </r>
    <r>
      <rPr>
        <sz val="10"/>
        <color theme="9"/>
        <rFont val="Arial"/>
        <family val="2"/>
      </rPr>
      <t xml:space="preserve">
All land purchases are executed in conformance with our Land Acquisition Manual, whereas the Legal Dept. must:
- Ensure the seller's ownership of the real estate, including its municipal solvency corresponding to the real estate tax.
- Carry out any other necessary review to determine if the domain title presented by the seller meets the legal requirements to be registered.
- Investigate in the Public Registry of the territorial district in which the property is located, the information contained in the ownership document, as well as any additional information, written or verbal, provided by the seller
- Issue a legal opinion once the title review, registry investigation, and topographic measurement have been completed and the public registry certifications have been received. Other considerations such as nature of the titles (e.g., titles from the agrarian reform, transfer of possessory rights, or location in or near indigenous territories) will be assessed for additional procedures.
</t>
    </r>
    <r>
      <rPr>
        <b/>
        <sz val="10"/>
        <color theme="9"/>
        <rFont val="Arial"/>
        <family val="2"/>
      </rPr>
      <t xml:space="preserve">
Resettlement:
</t>
    </r>
    <r>
      <rPr>
        <sz val="10"/>
        <color theme="9"/>
        <rFont val="Arial"/>
        <family val="2"/>
      </rPr>
      <t xml:space="preserve">- When resettlement in unavoidable, all processes follows an “Assess, Plan, Implement, Monitor and Evaluate” method, supported by stakeholder engagement throughout the process.
- All resettlement projects require an initial impact assessment prior to negotiated settlements, covering legal context, land tenure and rights, and an assets and livelihoods survey, among other elements.
- All sites are required to produce a resettlement action plan when physical relocation is required, including a compensation framework based on impacts and entitlements, to ensure that displaced people are compensated fairly and expediently. Planned resettlement programs incorporate the mitigation hierarchy, whereas proposed actions and remedies aim to address any residual adverse effects to restore or improve living standards and livelihoods of physically or economically displaced persons.
</t>
    </r>
    <r>
      <rPr>
        <b/>
        <sz val="10"/>
        <color theme="9"/>
        <rFont val="Arial"/>
        <family val="2"/>
      </rPr>
      <t xml:space="preserve">
Artisanal and Small-Scale Mining:</t>
    </r>
    <r>
      <rPr>
        <sz val="10"/>
        <color theme="9"/>
        <rFont val="Arial"/>
        <family val="2"/>
      </rPr>
      <t xml:space="preserve">
'ASM is considered legitimate when consistent with applicable laws or when there are good faith efforts to operate within the applicable legal framework and to engage in formalization opportunities. Therefore, the focus of our management approach to ASM is to ensure harmonious coexistence within the concession. Key components of our ASM management approach include:
- Strengthening the participation of the different parties involved in the governance and supervision of artisanal mining (the concessionaire, the artisanal miner, and the landowner) to ensure safe and secure access to land, avoiding conflicts and promoting constructive relationships to resolve issues.
- Formalizing the ASM sector by establishing and strengthening Municipal ASM Commissions, with support from pertinent regulatory authorities, to provide the institutional framework for responsible and orderly artisanal mining.
-  Establishing bilateral commercial agreements to purchase ore from artisanal miners, where feasible, in order to diminish mercury use, promote safer and more responsible mining practices, and provide livelihood stability by ensuring certainty on price, market access and security.
- Avoiding or minimizing disruptive impacts from our activities on ASM livelihoods and, where unavoidable, collaborating with relevant stakeholders to support alternative livelihood options for those miners associated with the local economy.
To guarantee due diligence in our sourcing from ASM mining, agreements are only established with formalized miners that have undergone our internal procurement controls, including the creation of Integral Client Profile (PIC) forms and a classification matrix for risk assessment. Partners are also required to present a basic environmental plan/permit, and periodic inspections are conducted to prevent illicit practices. Further details can be found in the WGC’s 2022 report “Lessons learned on managing the interface between large-scale and artisanal and small-scale gold mining” available at https://www.gold.org/esg/artisanal-and-small-scale-gold-mining.</t>
    </r>
  </si>
  <si>
    <t>- The Senior Vice President of Sustainability is accountable for all land acquisition, resettlement and ASM strategies and related action plans.
- In Nicaragua, the General Counsel is responsible for all land acquisition processes, and the General Manager for Community Relations oversees resettlement and ASM management.
- Each operation is responsible for the development and implementation of corporate policies, systems and initiatives.</t>
  </si>
  <si>
    <t>Ensure administrative transfer of San Gil I urbanization (Limon) and Nuevo Jabali urbanization (Santo Domingo) to respective municipal authorities.</t>
  </si>
  <si>
    <t>Process initiated.</t>
  </si>
  <si>
    <t>Analyze feasibility of resettlement or land acquisition process for our Veta Panteon project at El Limon Complex.</t>
  </si>
  <si>
    <t>Feasibility and resettlement footprint ongoing analysis.</t>
  </si>
  <si>
    <t>Prepare a land acquisition manual to ensure purchase under pre-established criteria/ thresholds (i.e., negotiation process, due diligence mechanisms, vulnerability assessment of property owners).</t>
  </si>
  <si>
    <t>Manual completed, approved and under implementation.</t>
  </si>
  <si>
    <t>Formalize and audit ASM model guidelines, processes and mechanisms.</t>
  </si>
  <si>
    <t>Guidelines and processes developed and under review. Audit scheduled for Q1-2024.</t>
  </si>
  <si>
    <t>Increase access to formal markets for ASM ore extracted following sustainable good practices.</t>
  </si>
  <si>
    <t>171% increase in oz purchases from ASM, from 2,979oz FY2022 to 8,081oz FY2023.</t>
  </si>
  <si>
    <t>Zero substantiated disputes / cases related to land negotiation or access (disputes defined as conflicts or violations of land and resource rights, including customary, collective, and informal tenure rights).</t>
  </si>
  <si>
    <t>100% execution of Panteon North relocation process.</t>
  </si>
  <si>
    <t>Self-assessment against the OECD Due Diligence Guidance for Responsible Supply Chains of Minerals from Conflict-Affected and High-Risk Areas initiated, gaps detected and remedial action plan under implementation.</t>
  </si>
  <si>
    <r>
      <rPr>
        <b/>
        <sz val="10"/>
        <color theme="9"/>
        <rFont val="Arial"/>
        <family val="2"/>
      </rPr>
      <t>Land Access</t>
    </r>
    <r>
      <rPr>
        <sz val="10"/>
        <color theme="9"/>
        <rFont val="Arial"/>
        <family val="2"/>
      </rPr>
      <t xml:space="preserve">
All land occupied at our Pan Mine is state-owned. In Nicaragua, once a property is acquired, it is registered with the Public Commercial and Property Registry of the city where the property is purchased. The company then issues a monthly report to the UAF of the transactions carried out during the period. Additionally, each notary public working in the legal department also reports monthly to the Supreme Court of Justice all transactions carried out (e.g. purchase-sales) individually, to ensure validity of license, and double control of the information provided.
</t>
    </r>
    <r>
      <rPr>
        <b/>
        <sz val="10"/>
        <color theme="9"/>
        <rFont val="Arial"/>
        <family val="2"/>
      </rPr>
      <t>Resettlement</t>
    </r>
    <r>
      <rPr>
        <sz val="10"/>
        <color theme="9"/>
        <rFont val="Arial"/>
        <family val="2"/>
      </rPr>
      <t xml:space="preserve">
To ensure meaningful engagement with stakeholders whose rights to land and resources could be affected by our activities, all resettlement processes and packages must demonstrate broad consultation and informed acceptance by those affected. We also seek free, prior, and informed consent when mining activities may impact land or resources that local communities use or own. Monitoring and evaluation against the initial assessment is completed to identify how the predicted and actual impacts of resettlement occurred and the success of livelihood restoration, community development and resettlement programs. Sites also internally report on their resettlement and land acquisition programs and activities to senior management and to the Calibre Corporate office as required.
</t>
    </r>
    <r>
      <rPr>
        <b/>
        <sz val="10"/>
        <color theme="9"/>
        <rFont val="Arial"/>
        <family val="2"/>
      </rPr>
      <t>Artisanal and Small-Scale Mining</t>
    </r>
    <r>
      <rPr>
        <sz val="10"/>
        <color theme="9"/>
        <rFont val="Arial"/>
        <family val="2"/>
      </rPr>
      <t xml:space="preserve">
'Regarding artisanal mining, we collaborate with key stakeholders to establish Municipal ASM Commissions consisting of representatives of industrial gold mining companies, artisanal miners, and local authorities and regulators, to ensure an effective exchange of information and the collective identification, monitoring and management of all issues related to ASM activities within our concessions. The participation of representatives of artisanal miners, the owners of properties on which mineral extraction is carried out, and local authorities has been crucial for the planning and formalization of mining works within our concessions. In terms of reporting, as per national legislation, for each concession granted to the company and no later than 6 months after the Administrative Resolution is granted, a detailed report of the artisanal miners located within the concession is presented to the Ministry of Energy and Mines, which includes, among others, a list of the people who are carrying out the activity, their location, methods and exploitation capacity. Moreover, two annual reports are provided: (i) a description of artisanal mining activities in the area, as part of the geological reports; and (ii) information on cooperation and support agreements signed artisanal miners.  Finally, formal complaints must be made to the institution in cases illegal mining within the concessioned areas.</t>
    </r>
  </si>
  <si>
    <t xml:space="preserve">Involuntary resettlement planned, ongoing, or taken place? </t>
  </si>
  <si>
    <t>No. However, voluntary resettlement by mutual agreement:
- Has taken place for communities Cebadilla &amp; Pozo 7 between 2021-2022 for the expansion of the Limon Pit.
- A resettlement project is planned for the Pozo Bono mining project, affecting the Ermin Olivas barrio in Mina El Limon.</t>
  </si>
  <si>
    <t>No. However, voluntary resettlement by mutual agreement has taken place between 2020-2022 for the Jabali Antena mining project.</t>
  </si>
  <si>
    <t>N/A, no communities subject to involuntary resettlement resulting from our Pan Mine's operations.</t>
  </si>
  <si>
    <t>Number of persons who have been or will be displaced, and a breakdown by gender</t>
  </si>
  <si>
    <t>- Cebadilla &amp; Pozo 7 project: 100 persons displaced, 28 women, 25 men, 47 children/adolescents.
- Pozo Bono project: San Gil II Resettlement project planned for 2024-2025, 383 persons expected to be displaced, 153 women, 129 men, 101 children/adolescents.</t>
  </si>
  <si>
    <t>- Barrio Jabali: 84 persons displaced, 46 women, 38 men</t>
  </si>
  <si>
    <t>Description of how people's livelihoods and human rights are or could be affected and restored</t>
  </si>
  <si>
    <t>Restoration included:
- Compensation for land areas, housing areas, external structures for non-housing use, trees and crops, and transfer of salvage or replacement material. 
- Program to benefit vulnerable people.
- Seed capital provision to vulnerable people to start small businesses that would allow them to adapt to urbanization.
- Community development plan.
'Livelihood impacts include:
- 100% of population now have secure tenure rights to land, with legally recognized documentation, and live in adequate households with access to basic services, and use safely managed drinking water service and sanitation services.</t>
  </si>
  <si>
    <r>
      <rPr>
        <b/>
        <sz val="8"/>
        <color theme="9"/>
        <rFont val="Arial"/>
        <family val="2"/>
      </rPr>
      <t>Note:</t>
    </r>
    <r>
      <rPr>
        <sz val="8"/>
        <color theme="9"/>
        <rFont val="Arial"/>
        <family val="2"/>
      </rPr>
      <t xml:space="preserve">
Restatement of information due to correction in number of people resettled in the Cebadilla project.</t>
    </r>
  </si>
  <si>
    <t xml:space="preserve"> </t>
  </si>
  <si>
    <t>Zero conflicts or substantiated cases of violations of land and resource rights registered during the reporting period.</t>
  </si>
  <si>
    <t>Population with secure tenure rights to land, (a) with legally recognized documentation, and (b) who perceive their rights to land as secure, by sex and by type of tenure</t>
  </si>
  <si>
    <t>Beneficiaries -household holders- of resettlement project(s) FY-2020-2022 (#)</t>
  </si>
  <si>
    <t>- Cebadilla &amp; Pozo 7 (2021-2022): 34 household holders</t>
  </si>
  <si>
    <t>- Barrio Jabali (2020-2022): 19 household holders</t>
  </si>
  <si>
    <t>Proportion of beneficiaries with legally recognized documentation / secure tenure rights to land</t>
  </si>
  <si>
    <t>84%(1)</t>
  </si>
  <si>
    <t>Proportion of beneficiaries who perceive their rights to land as secure</t>
  </si>
  <si>
    <r>
      <rPr>
        <b/>
        <sz val="8"/>
        <color theme="9"/>
        <rFont val="Arial"/>
        <family val="2"/>
      </rPr>
      <t>Note:</t>
    </r>
    <r>
      <rPr>
        <sz val="8"/>
        <color theme="9"/>
        <rFont val="Arial"/>
        <family val="2"/>
      </rPr>
      <t xml:space="preserve">
(1) 16 out of 19 property owners received property titles; 2 is underway, and 2 were compensated in cash for loss of assets, as active markets for land and housing exist in the region, and displaced persons decided to use such markets.</t>
    </r>
  </si>
  <si>
    <t>Mine sites where ASM occurs on or in close proximity to the site</t>
  </si>
  <si>
    <t>La Libertad
Santo Domingo
Rancho Grande
San Ramon
San Isidro
Bonanza
Rosita
Siuna
Waslala</t>
  </si>
  <si>
    <t>Approx. ASM workers present (#)</t>
  </si>
  <si>
    <t>Number and nature of incidents involving ASM and actions taken to address them</t>
  </si>
  <si>
    <t>Number of incident/conflicts(1) involving ASM</t>
  </si>
  <si>
    <t>1. Volcan project
2. Antena project</t>
  </si>
  <si>
    <t>N/A, no ASM present on or in close proximity to the site.</t>
  </si>
  <si>
    <t>Nature</t>
  </si>
  <si>
    <t>1. Land access.
2. Invasion of property and illegal use of natural resources in Calibre's concession.</t>
  </si>
  <si>
    <t>Actions taken to address them</t>
  </si>
  <si>
    <t>Both matters were handled through the creation of a local inter-institutional commission, including local authorities (municipal government) and territorial delegations of national government institutions (Ministry of Energy and Mines and others), culminating in a private settlement of mutual agreement.</t>
  </si>
  <si>
    <r>
      <rPr>
        <b/>
        <sz val="8"/>
        <color theme="9"/>
        <rFont val="Arial"/>
        <family val="2"/>
      </rPr>
      <t>Note:</t>
    </r>
    <r>
      <rPr>
        <sz val="8"/>
        <color theme="9"/>
        <rFont val="Arial"/>
        <family val="2"/>
      </rPr>
      <t xml:space="preserve">
(1) In the context of this disclosure, an "incident" refers to a legal action or complaint registered with the reporting organization or competent authorities through a formal process, or an instance of non-compliance identified by the organization through established procedures (management system, audits, formal monitoring programs, or grievance mechanisms).</t>
    </r>
  </si>
  <si>
    <t>Through our ASM ore purchase program, since 2020 Calibre has contributed to water quality improvements by reducing pollution caused by traditional artisanal ore processing (10 tonnes of mercury and 435,700 cubic metres of untreated wastewater) in the Rio Grande de Matagalpa and Prinzapolka river basins in Nicaragua. This is in line with our strategic mandate to generate positive impacts beyond mining, and contributes to the achievement of the UN’s SDG 6.</t>
  </si>
  <si>
    <t>Trailing of water pollution avoided due to Calibre ore purchase program with artisanal miners FY2020-2023(1)</t>
  </si>
  <si>
    <t>Total FY2020-2023</t>
  </si>
  <si>
    <t>Ore Purchase (t)</t>
  </si>
  <si>
    <t>Total Hg (t)</t>
  </si>
  <si>
    <t>Total H2O (cubic meters)</t>
  </si>
  <si>
    <r>
      <rPr>
        <b/>
        <sz val="8"/>
        <color theme="9"/>
        <rFont val="Arial"/>
        <family val="2"/>
      </rPr>
      <t xml:space="preserve">Note: </t>
    </r>
    <r>
      <rPr>
        <sz val="8"/>
        <color theme="9"/>
        <rFont val="Arial"/>
        <family val="2"/>
      </rPr>
      <t xml:space="preserve">
(1) A 2016 study from the Artisanal Gold Council on the Use and Release of Mercury by ASM in Nicaragua estimated that approximately 3.5oz of mercury are used per metric ton of ore processed in artisanal mills, and that a minimum average throughput of ~1 L/minute, or ~3600 L of water per day (4.32m3/metric ton) are used by rastras in Chontales, the district where La Libertad Mine is located.</t>
    </r>
  </si>
  <si>
    <t>Proportion of bodies of water with good ambient water quality:</t>
  </si>
  <si>
    <t>Positive contribution to 2 out of 21 basins in Nicaragua (e.g. 10%)</t>
  </si>
  <si>
    <t>ESG Databook 2023 &gt; Responsible Procurement</t>
  </si>
  <si>
    <t xml:space="preserve">GRI 3-3 (2021); GRI 308 (2016); GRI 414 (2016); GRI Sector Standards 14.18.2; 14.19.2 (2024); EM-MM-510a.1 </t>
  </si>
  <si>
    <t>We understand the risks the extractive sector faces in its supply chain, due to potential impacts associated with the conditions of mineral extraction and relationships with multiple suppliers. We believe due diligence is a necessary process to ensure we are not complicit in human rights abuses committed by others.</t>
  </si>
  <si>
    <t>- Our Supply Chain Policy requires that our suppliers and contractors conduct their own businesses ethically and responsibly as a condition for doing business with us. All our corporate policies, including our Code of Business Conduct, Health &amp; Safety, Social and Environmental Policies are applicable and must be signed by all our contractors and suppliers.
- Our Local Content Standard defines the minimum requirements to meet Calibre’s commitments to ensure that communities associated with our operations are offered meaningful opportunities to benefit from its presence through the implementation of local content strategies to promote access to procurement and contracting opportunities at a local level, both directly and through Calibre’s first tier contractors and suppliers.</t>
  </si>
  <si>
    <t>- Our Supply Chain Policy and other key legal obligations are incorporated into all commercial contracts with suppliers. These obligations include compliance with fundamental and international labour standards; compliance with relevant legislation and corporate standards and management systems on health and safety, environment and social responsibility; and compliance with legal obligations to prevent crimes of child or forced labour, human rights abuses, corruption, money laundering, and financing of terrorism.
- Due to country risk-profile, at Nicaragua, our compliance team regularly and systematically conducts due diligence processes to identify human rights, corruption and conflict risks in our potential and current suppliers, carrying out a thorough screening process before establishing any business partnership. If current suppliers are identified as having significant actual negative impacts on people or the environment, relationships are reassessed and likely terminated. Complementarily, we conduct annual internal and external audits to ensure due diligence compliance in our procurement processes, as well as annual compliance reviews for all our suppliers. To ensure access to remediation when needed, our grievance mechanisms for communities and harassment are open for contractors' workers. 
- At site level, management requires all contractors to comply with respective labour laws, for instance, by verifying minimum age requirements, and providing monthly reports and evidence of salary and social security payments for each worker.
- Suppliers and contractors have autonomy in the management of their internal labour relations and associations. We do not regulate, promote or intervene in the internal labour relations of the contractor’s personnel. However, we do require and verify that suppliers comply with national laws, company standards, and corporate governance policies in relation to their workers.</t>
  </si>
  <si>
    <t>- The SVP of Sustainability, the CFO and Sr Manager of Finance and Supply Chain are accountable for compliance processes.
- In Nicaragua, the General Counsel helps lead the supply chain due diligence process, in close coordination with the Sr Manager of Finance and Supply Chain and, in the case of our Artisanal and Small-scale Mining (ASM) ore purchase program, with the Sr Manager of ASM.
- Each operation is responsible for the implementation of procedures and protocols that comply with Calibre’s policies and standards.</t>
  </si>
  <si>
    <t>Optimize our ethics and compliance system to identify and eliminate or mitigate potential non-compliances resulting from business partnerships.</t>
  </si>
  <si>
    <t xml:space="preserve">Internal anti money laundering audit conducted, compliance handbooks updated and approved by Nicaraguan subsidiaries' Board of Directors and the CEO in Dec2023. </t>
  </si>
  <si>
    <t>Integrate our Code of Ethics into supplier contracts, and obtain evidence of the formal acknowledgment of commitments.</t>
  </si>
  <si>
    <t>Code of Ethics are a part of each contract.</t>
  </si>
  <si>
    <t>Establish a supply chain policy that sets out the company’s requirements of suppliers, including ethical, safety, health, human rights, social and environmental standards.</t>
  </si>
  <si>
    <t>Each module of the Corporate Code of Ethics are required to be initialed for acknowledgement as each contract is signed.</t>
  </si>
  <si>
    <t>Annual due diligence screening conducted on active and potential suppliers, applying human rights criteria.</t>
  </si>
  <si>
    <t>Oversee vendor compliance with all US labour laws.</t>
  </si>
  <si>
    <t>- We provide annual training to relevant corporate and site-level staff on supplier due diligence and compliance with guidelines and procedures.
- Links and portals to relevant company information/policies are provided in all of our contracts.
- Our SCM&amp;C team communicates to suppliers about our expectations on responsible supply chains and requires all new suppliers to provide a signed acknowledgment of our corporate policies.
- Our ASM team communicates to artisanal miners about our expectations on responsible ore sourcing and ensures due process at sites.</t>
  </si>
  <si>
    <t>New suppliers selected or contracted  during the reported period (#)</t>
  </si>
  <si>
    <t>New suppliers selected or contracted screened using environmental criteria (e.g., subject to due diligence processes for environmental impacts) (#)</t>
  </si>
  <si>
    <t>Percentage of suppliers selected or contracted screened using environmental criteria (e.g., subject to due diligence processes for environmental impacts) (%)</t>
  </si>
  <si>
    <t>Suppliers assessed for environmental impacts (#)</t>
  </si>
  <si>
    <t>Suppliers identified as having significant actual and potential negative environmental impacts (#)</t>
  </si>
  <si>
    <t>Significant actual and potential negative environmental impacts identified in the supply chain</t>
  </si>
  <si>
    <t xml:space="preserve">Zero significant impacts identified. However, potential risks have been identified for chemical substances in ore transportation, mining, earth movement and drilling contractors. </t>
  </si>
  <si>
    <t>None</t>
  </si>
  <si>
    <t>Percentage of suppliers identified as having significant actual and potential negative environmental impacts with which improvements were agreed upon as a result of assessment</t>
  </si>
  <si>
    <t>Percentage of suppliers identified as having significant actual and potential negative environmental impacts with which relationships were terminated as a result of assessment, and why</t>
  </si>
  <si>
    <t xml:space="preserve">0% as no actual negative impacts have occurred. </t>
  </si>
  <si>
    <t>New suppliers selected or contracted screened using social criteria (e.g., subject to due diligence processes for social impacts) (#)</t>
  </si>
  <si>
    <t>Percentage of suppliers selected or contracted screened using social criteria (e.g., subject to due diligence processes for social impacts) (%)</t>
  </si>
  <si>
    <t>Suppliers assessed for social impacts (#)</t>
  </si>
  <si>
    <t>Suppliers identified as having significant actual and potential negative social impacts (#)</t>
  </si>
  <si>
    <t>Significant actual and potential negative social impacts identified in the supply chain</t>
  </si>
  <si>
    <t xml:space="preserve">Weak financial situation and non-compliance with outstanding bills owed to local vendors and termination payments owed to employees (wages, compensation and social security). </t>
  </si>
  <si>
    <t>Percentage of suppliers identified as having significant actual and potential negative social impacts with which improvements were agreed upon as a result of assessment</t>
  </si>
  <si>
    <t>Percentage of suppliers identified as having significant actual and potential negative social impacts with which relationships were terminated as a result of assessment, and why</t>
  </si>
  <si>
    <t xml:space="preserve">0,1%. All contracts with supplier were terminated due to non-compliance with contract obligations (including compliance with internal social standards and national labour legislation). Outstanding termination payments and social security debt were covered by Calibre. </t>
  </si>
  <si>
    <t>LPRM-200 (2020)</t>
  </si>
  <si>
    <t>201: Policy on local suppliers
Report the existence of any mine site-specific local procurement policy and / or other company policies or company standards that include local procurement.</t>
  </si>
  <si>
    <t xml:space="preserve">Our Local Content Standard establishes our commitment toward improving access of local people and businesses to opportunities offered by Calibre.
</t>
  </si>
  <si>
    <t>Our Local Content Standard establishes our commitment toward improving access of local people and businesses to opportunities offered by Calibre.</t>
  </si>
  <si>
    <t>202: Accountability on local suppliers 
Report the name of the mine site departments responsible for local procurement.</t>
  </si>
  <si>
    <t>SCMC</t>
  </si>
  <si>
    <t>203: Major contractors and local suppliers
Report if and how the mine site requires major suppliers / major contractors at the mine site to prioritize local suppliers. Explain how the reporting organization evaluates its major suppliers / major contractor</t>
  </si>
  <si>
    <t>All tendering processes and contracts signed with major contractors in Nicaragua include a requirement to prioritize local employment and local procurement. This is periodically monitored and evaluated through monthly reports produced on the matter by each contractor.</t>
  </si>
  <si>
    <t>No requirements established.</t>
  </si>
  <si>
    <t>204: Procurement process
(a) Provide information for the publicly available supplier point of contact
(b) Provide information on any internal or external supplier procurement portals, databases, or registries
(c) Provide information on requirements and support for prequalification
(d) The reporting organisation shall provide information about local supplier development programmes or supplier capacity support</t>
  </si>
  <si>
    <t>None available. Information is provided directly to suppliers entering a tendering process.</t>
  </si>
  <si>
    <t>LPRM-300 (2020)</t>
  </si>
  <si>
    <t>Calibre Response</t>
  </si>
  <si>
    <t>301: Categorizing suppliers
Report how the mine site categorises suppliers based on: Geographic location; level of participation, including level of ownership and/or employment by local individuals or particular groups; and level of value addition.</t>
  </si>
  <si>
    <t>Calibre categorizes suppliers based on their geographical definition using an inside-out approach relating to the administrative boundaries surrounding our operations. “National, local” refers to suppliers from  communities surrounding operations, and are first in preference provided they are competitive. “National, non-local” refers to suppliers based/registered in the country where the mine is located, but not necessarily from communities surrounding operations, and are second in preference. "Nationals" refers to suppliers from the country where the mine is located (both local and non-local). Foreign, are last resort and used only if products or services cannot be supplied from within the country.</t>
  </si>
  <si>
    <t>302: Breakdown of procurement spend
Report the breakdown of procurement spend for each category of supplier provided in Disclosure 301: Categorising suppliers, including international suppliers.</t>
  </si>
  <si>
    <t>See detailed information in the Socioeconomic Contributions tab.</t>
  </si>
  <si>
    <t>LPRM-400 (2020)</t>
  </si>
  <si>
    <t>401: Due diligence processes
Report the supplier due diligence processes used at the mine site to avoid purchasing from suppliers with problematic behaviour.</t>
  </si>
  <si>
    <t>We provide and request a signature of acknowledgment to all our suppliers on our corporate governance policies, inclusive of our Code of Conduct, with the expectation that they understand and abide by our business ethics and related commitments as they conduct their activities. In Nicaragua, due diligence process for new and existing suppliers include annual screening on salient issues relating to ethics, health and safety, environmental stewardship and human rights.</t>
  </si>
  <si>
    <t>402: Anti-corruption policy
Report the existence and location of any anti-corruption policy it has and / or any policies that are intended to prevent corruption in their procurement processes and in their suppliers.</t>
  </si>
  <si>
    <t>Calibre's Code of Conduct, applicable for all our business partners, includes reference to our zero tolerance to corruption. The document along with the rest of our corporate Governance Policies are available in out website at https://calibremining.com/corporate/corporate-governance/</t>
  </si>
  <si>
    <t>403: Training and guidance for suppliers
Report information and training provided to suppliers on best practices related to due diligence processes</t>
  </si>
  <si>
    <t>Calibre upholds a Whistleblower policy and hotline publicly available to raise concerns regarding any actual or potential violation of any aspect of required business conduct, including among others, violation of applicable laws or corporate policies including health, safety, environmental, operational, ethical of human rights. Both documents along with the rest of our corporate Governance Policies are available in out website at https://calibremining.com/corporate/corporate-governance/
In 2023, at the Eastern Borosi Mine, a skills building programme has been conducted with the National Technological Institute (INATEC) to promote local business development, including amongst others, catering, motorcycle maintenance and clothes confection.</t>
  </si>
  <si>
    <t>ESG Databook 2023 &gt; Security Practices and Human Rights</t>
  </si>
  <si>
    <t>Metals and mining entities face additional community-related risks when operating in areas with weak or absent governance institutions, rule of law, and legislation to protect human rights. They also face risks when operating in areas with vulnerable communities, such as indigenous peoples. While using private or government security forces to protect  workers and assets is essential to ensure safe and productive operations, knowingly, or unknowingly, the company may contribute to human rights violations if not properly managed, including use of excessive force with communities, artisanal miners or indigenous peoples. Entities perceived as contributing to human rights violations may be affected due to protests, riots, or suspension of permits. They could face substantial costs related to compensation or settlement payments, and write-downs in the value of their reserves in such areas. To avoid such risks, Calibre seeks to provide a safe and secure working environment for our employees and contractors, and to protect our assets, all while upholding outmost respect to the human rights of all. We work with our security providers to ensure that business security arrangements respect the rule of law and human rights.</t>
  </si>
  <si>
    <t>As stated in our Code of Business Conduct and Ethics available in our website at https://calibremining.com/corporate/corporate-governance/ we seek to ensure that we do not cause, nor are we complicit in, human rights abuses, either directly or through our business relationships.
Our Human Rights Standard establishes our responsibility to manage contracted security forces with an approach consistent with the Voluntary Principles on Security and Human Rights (VPSHR) and in compliance with all laws in the jurisdiction of operation.</t>
  </si>
  <si>
    <t>Following the VPSHR framework and in order to prevent or mitigate the potential negative impacts from the use of security providers:
- Our internal security processes and protocols seek to embed security and human rights into our everyday work, including periodic site-level analyses of security and human rights risks with a focus on prevention. Human rights impact assessments of our operations are conducted and include the identification of security and human rights risks. Results are reviewed by relevant managers and action plans developed accordingly. 
- We have established security department KPIs at all site, reflecting the considerations contained in the VPSHRs.
- We report, investigate and keep adequate records of all allegations or incidents of human rights abuse, including those related to illegal miner intrusions and use of force during encounters with external hostile elements.
- To ensure that the Voluntary Principles are considered when entering into relationships with private security providers, we periodically conduct thorough due diligence processes on our private security providers, and all our security contracts include a requirement to respect human rights and specifically comply with the VPSHR provisions.
- A security and human rights training package is available and used as part of the annual training program imparted to all our private security guards.
- Regulations in Nicaragua require security guards to have a specific license, background check, training, and qualification for carrying arms. We conduct regular inspections of private security provider training records to ensure compliance with our requirements and national legislation.
No security providers are present at our Pan Mine.</t>
  </si>
  <si>
    <t>- The Senior Vice President of Operations directs and is responsible for strategy, programs and performance related to asset security.
- Mine Managers are in charge of overseeing site-level security practices.
- Each operation is responsible for the development and implementation of procedures and programs that comply with our Human Rights Standard and its requirements on security-related human rights practices.</t>
  </si>
  <si>
    <t>Provide refresher training on the Voluntary Principles on Security and Human Rights to 100% of Calibre's security workforce.</t>
  </si>
  <si>
    <t>Annual refresher completed at al sites.</t>
  </si>
  <si>
    <t>Establish a procedure to assess security risks and conduct VPSHR risk assessments at site level.</t>
  </si>
  <si>
    <t>Procedure developed and implemented for all sites.</t>
  </si>
  <si>
    <t>All operations</t>
  </si>
  <si>
    <t>Zero substantiated human rights concerns raised by communities.</t>
  </si>
  <si>
    <t>Complete Calibre's first Conflict-Free Gold Report.</t>
  </si>
  <si>
    <t>- For our Nicaraguan assets, we work at site with our private security providers to ensure transparent security arrangements and to maintain proper training on security and human rights, use of force, weapons, and firearms controls. No security service is active at our Pan Mine.</t>
  </si>
  <si>
    <t>Security personnel(1) trained in human rights policies or procedures (2)</t>
  </si>
  <si>
    <t>Total number of security personnel (Head-count)</t>
  </si>
  <si>
    <t>Number of security personnel who have received formal training in Calibre's human rights policies or specific procedures and their application to security</t>
  </si>
  <si>
    <t>Percentage of security personnel who have received formal training in Calibre's human rights policies or specific procedures and their application to security</t>
  </si>
  <si>
    <r>
      <rPr>
        <b/>
        <sz val="8"/>
        <color theme="9"/>
        <rFont val="Arial"/>
        <family val="2"/>
      </rPr>
      <t>Notes:</t>
    </r>
    <r>
      <rPr>
        <sz val="8"/>
        <color theme="9"/>
        <rFont val="Arial"/>
        <family val="2"/>
      </rPr>
      <t xml:space="preserve">
(1) Refers to private security providers (contractors). No security personnel present at our Pan Mine. 
(2) Training requirements apply to third-party organizations providing security personnel and are included in the calculation. Topics include VPSHR, human rights and appropriate use of force.</t>
    </r>
  </si>
  <si>
    <t xml:space="preserve">No Calibre proved or probable reserve is located in or near areas of conflict.
As no data for the past 5 year is available for neither of Calibre's jurisdictions, we have used the Conflict Barometer produced by the Heidelberg Institute for International Conflict Research as our primary reference source to determine if we are working in a “conflict-affected or high-risk” area or country, as per the WGC's RGMPs. According to this Standard, available at available at https://hiik.de/?lang=en, a country should be considered “conflict-affected or high-risk” if it is ranked by the Conflict Barometer at Level 5 (war) or Level 4 (limited war) currently or at any stage during the previous two calendar years. Both Nicaragua and the U.S. have been assessed with Level 3 Conflict Intensity (violent conflicts of medium intensity) in 2022 and during the previous two calendar years, concluding Calibre does not have reserves in or near areas of active conflict.  </t>
  </si>
  <si>
    <t>ESG Databook 2023 &gt; Socioeconomic Contributions</t>
  </si>
  <si>
    <t>The mining industry can generate significant value to national and local economic systems, for instance, as a result of income generated from employment, procurement spending and social investments practices. Infrastructure investments and services supported can also have positive impacts on a community’s well-being and long-term development. As a mining business, Calibre may come under pressure to demonstrate that other stakeholders (including employees, communities surrounding operations and the country in which it operates) benefit and will continue to benefit from its commercial activities. If Calibre fails to do so, it may face opposition with respect to its current and future development and exploration projects which could materially adversely affect its business, results of operations and financial condition. We are aware of the significance of our operations to local and national economies and our impacts on overall social well-being. We strive to contribute to the socio-economic advancement of countries and communities associated with our operations, offering meaningful opportunities to benefit from our presence through access to jobs, procurement opportunities, and social investment.</t>
  </si>
  <si>
    <t>- Our Code of Business Conduct and Ethics available in our website at https://calibremining.com/corporate/corporate-governance/, establishes our aim to achieve satisfied communities who work together to build a sustainable and mutually advantageous alliance.
- Our Local Content Standard defines our commitments to ensure that communities associated with our operations are offered meaningful opportunities to benefit from our presence, including through the implementation of strategies to promote access to procurement and contracting opportunities, both directly and through our first-tier contractors and suppliers.
- Our Community Investment Standard defines our commitment to make meaningful, positive and sustainable contributions to the socio-economic advancement of communities where we operate, prioritizing opportunities for improving broader long-term development of community health, education, livelihoods and social infrastructure.</t>
  </si>
  <si>
    <t>- All our sites are expected to give preference to local hiring and local sourcing to contribute to our neighboring communities' growth. Whenever possible, we aim to provide skills building opportunities for workers, suppliers and local communities to strengthen local capacity and increase opportunities for benefits-sharing.
- In Nicaragua, to be inclusive of local communities, we maintain a database of the local workforce, businesses and suppliers, to facilitate company and contractor access to available local resources. Our Supply Chain Management and Commercial (SCM&amp;C) team engages Community Relations staff in procurement processes to ensure sites have knowledge of available local businesses; provides support to assist sites in surveying local suppliers; and conducts direct, single-sourced negotiations with local suppliers for annual or biannual purchases. We also require major contractors at mine sites to prioritize local suppliers. All our contracts include obligatory clauses requiring 100% hiring of local workforce for unskilled positions. Our request for quotation process also establishes special considerations for local suppliers, when possible. Special payment procedures are available at mine sites to assist local suppliers, including upfront payment, partial payment in advance, and/or provision of short-term credits.
- We develop annual community investment plans, including activities, projects, budgets, responsibilities and expected outcomes, drawing from the sites’ impact assessments and community profiles. For further details, see Salient Community Investment Projects below.</t>
  </si>
  <si>
    <t>- The Senior Vice Presidents of Human Capital and Supply Chain Management and Commercial (SCMC) are responsible for overseeing local employment and local procurement initiatives.
- The Senior Vice President of Sustainability provides oversight to community investments.
- The Managers for Human Resources, SCMC, Corporate Affairs, Social Compliance and Community Relations participate in the application of our local procurement, local employment and community investment practices and provide guidance at site level.
- Each operation is responsible for implementing programs and initiatives aligned with standards.</t>
  </si>
  <si>
    <t>Ensure implementation of 100% of our key community investment projects.</t>
  </si>
  <si>
    <t>See Disclosure "Infrastructure investments and services supported" for detailed information on progress FY2023.</t>
  </si>
  <si>
    <t>Local content opportunities improved at Riscos de Oro.</t>
  </si>
  <si>
    <t>As a result of the local purchasing pilot project, our Borosi Este Mine managed to invest USD$365,937 in 20 local businesses:
- 18 suppliers from Riscos de Oro or Rosita, the municipality where our mine is located, billing USD$359,062.16
- 2 suppliers from within the region (Siuna, RACCN), billing USD$6,874.93</t>
  </si>
  <si>
    <t>All legacy projects have been completed, and one flagship project per site has been formulated.</t>
  </si>
  <si>
    <t>One additional site with co-created Community Development Plans (CDPs) in place.</t>
  </si>
  <si>
    <t>5% increase in year-on-year proportion of local procurement and local employment over total procurement spent / workforce.</t>
  </si>
  <si>
    <t>Increase in year-on-year proportion of local procurement over total procurement spent.</t>
  </si>
  <si>
    <t>Maintain a high percentage of local employees at Pan Mine.</t>
  </si>
  <si>
    <t>Progress on programming of community development initiatives.</t>
  </si>
  <si>
    <t>At both corporate and site levels, our SCMC Department has established information channels to help local suppliers understand the tender process and to communicate opportunities. Periodic engagement is also  ensured with key national and local stakeholders to report on our performance related to local content.</t>
  </si>
  <si>
    <t>Direct Economic Value Generated and Distributed (EVG&amp;D) in million USD</t>
  </si>
  <si>
    <t>Direct economic value generated(1)</t>
  </si>
  <si>
    <t>Economic value distributed</t>
  </si>
  <si>
    <t>Operating costs(2)</t>
  </si>
  <si>
    <t>Employee wages and benefits(3)</t>
  </si>
  <si>
    <t>Payments to providers of capital(4)</t>
  </si>
  <si>
    <t>Taxes and royalties(5)</t>
  </si>
  <si>
    <t>Community investments(6)</t>
  </si>
  <si>
    <t>Economic value retained(7)</t>
  </si>
  <si>
    <t>Community investments by mine site in million USD</t>
  </si>
  <si>
    <t>Community Investment FY2023 ($USD)</t>
  </si>
  <si>
    <t>Libertad Mine(1)</t>
  </si>
  <si>
    <t>Pavon Mine</t>
  </si>
  <si>
    <t>Eastern Borosi Mine</t>
  </si>
  <si>
    <r>
      <t xml:space="preserve">Note:
</t>
    </r>
    <r>
      <rPr>
        <sz val="8"/>
        <color theme="9"/>
        <rFont val="Arial"/>
        <family val="2"/>
      </rPr>
      <t>(1) Includes corporate donations made by Managua offices.</t>
    </r>
  </si>
  <si>
    <t>Type of infrastructure supported(1)</t>
  </si>
  <si>
    <t>Significant infrastructure or services provided (1)</t>
  </si>
  <si>
    <t>Investment FY2023 (USD)</t>
  </si>
  <si>
    <t>Type of investment</t>
  </si>
  <si>
    <t>Beneficiaries (#)</t>
  </si>
  <si>
    <t>Community needs assessment conducted to determine need for infrastructure and services? If yes, how did it inform the investment or service supported?</t>
  </si>
  <si>
    <t>Current or expected impacts on communities and local economies</t>
  </si>
  <si>
    <t>Electricity</t>
  </si>
  <si>
    <t>Electricity subsidy for El Limon Town</t>
  </si>
  <si>
    <t>Mina El Limon, Larreynaga</t>
  </si>
  <si>
    <t>~7,500</t>
  </si>
  <si>
    <t>No, legacy social commitment with the Mina El Limon community</t>
  </si>
  <si>
    <t>Access to affordable, reliable energy for all positively impacts a wide range of development indicators, including health, education, food security, gender equality, livelihoods and poverty reduction, all while improving overall community productivity.</t>
  </si>
  <si>
    <t>Road</t>
  </si>
  <si>
    <t>440mts of road rehabilitation in the El Chontaleño - Santa Pancha area, benefitting communities of Santa Pancha, Nueva Santa Pancha, San Gil and the local hospital and school.</t>
  </si>
  <si>
    <t>~2,000</t>
  </si>
  <si>
    <t xml:space="preserve">No </t>
  </si>
  <si>
    <t>Rural roads are proven poverty reducers by providing access to basic services, increasing connectivity and resilience, providing opportunities, enabling flows of agricultural inputs, reducing transportation costs, and expanding earnings opportunities through easier access to markets.</t>
  </si>
  <si>
    <t>Various</t>
  </si>
  <si>
    <t>Collaboration agreement with Larreynaga Municipality, resulting in:
(1) Community road repairs conducted of ~2km at the Limon Town and communities La Flor, Lourdes, and Las Ramadas
(2) Maintenance and improvement of wastewater treatment plant and support to the Drinking Water and Sanitation Committees (CAPS), benefiting inhabitants of the Limon Town and the Santa Pancha and Minvah communities
(3) Support to social housing program, improving of 5 highly impoverished houses, benefiting +20 individuals.</t>
  </si>
  <si>
    <t>Yes, based on needs assessment conducted by Larreynaga Municipality and list of local priority projects for 2023.</t>
  </si>
  <si>
    <t xml:space="preserve">Quality, reliable, sustainable and resilient infrastructure supports economic development and human well-being. </t>
  </si>
  <si>
    <t xml:space="preserve">Water </t>
  </si>
  <si>
    <t>Guaranteed operation of water pumps to ensure access to water for the El Limon town</t>
  </si>
  <si>
    <t>~7,501</t>
  </si>
  <si>
    <t>Yes, annually requested by local authorities and communities</t>
  </si>
  <si>
    <t>Water has been explicitly recognized as a human right. Universal and equitable access to safe and affordable drinking water fuels public health, food production and poverty reduction, at the same time as reducing expenditure on health and lessening impacts on school attendance and productivity as people are less likely to fall ill and incur medical costs.</t>
  </si>
  <si>
    <t>La Libertad Complex &gt; Eastern Borosi Mine</t>
  </si>
  <si>
    <t>Construction of classroom for the El Black public school, in coordination with the Rosita Mayor's Office.</t>
  </si>
  <si>
    <t>Rosita, RACCN</t>
  </si>
  <si>
    <t>~260</t>
  </si>
  <si>
    <t xml:space="preserve">Yes, project identified as part of the Community Infrastructure component of the Riscos de Oro Development Plan developed in 2022 by community members and approved by the Rosita Municipal Council. </t>
  </si>
  <si>
    <t>Ensuring adequate education facilities provide safer, more effective learning environments for all, encourages school enrolment and retention, and ensures equal access to opportunities and services.</t>
  </si>
  <si>
    <t>Improvement of 7.4km of road to Riscos de Oro, including construction of minor and major drainage works (Wasminona and Okonwas bridges), contributing to living conditions for communities of Wasminona, Barrio Pobre, Riscos de Oro, California, and El Black. To know more, watch the following video [ES]: https://youtu.be/8oYznyTF0pY</t>
  </si>
  <si>
    <t>~25,000</t>
  </si>
  <si>
    <t>Yes, project identified as part of the Community Infrastructure component of the Riscos de Oro Development Plan developed in 2022 by community members and approved by the Rosita Municipal Council and supported by regional government institutions.</t>
  </si>
  <si>
    <t>Opening of 2.5km of an all-season road to the Santa Fe community, including culverts, drainage works and electrification. o know more, watch the following video [ES]: https://youtu.be/8oYznyTF0pY</t>
  </si>
  <si>
    <t>~100</t>
  </si>
  <si>
    <t>Yes, project identified as part of the Community Infrastructure component of the Riscos de Oro Development Plan developed in 2022 by community members and approved by the Rosita Municipal Council.</t>
  </si>
  <si>
    <t>La Libertad Complex &gt; Libertad Mine</t>
  </si>
  <si>
    <t>Installation of flocculator to improve water quality of the urban population of La Libertad, as part of the water system improvement program for the municipality</t>
  </si>
  <si>
    <t>La Libertad, Chontales</t>
  </si>
  <si>
    <t>Yes, conducted by ENACAL (Nicaraguan Aqueduct and Sewer Company) and included in collaboration agreement signed between ENACAL, the La Libertad Mayor's Office and Calibre.</t>
  </si>
  <si>
    <t>Water access for the urban population of Santo Domingo, delivering ~400gl/min of water from our Jabali Central flooded pit for ~3 months during dry season, to cover the water deficit from local streams</t>
  </si>
  <si>
    <t>Santo Domingo, Chontales</t>
  </si>
  <si>
    <t>In-kind</t>
  </si>
  <si>
    <t>Based on annual local government and institutions' requests</t>
  </si>
  <si>
    <t>La Libertad Complex &gt; Pavon Mine</t>
  </si>
  <si>
    <t>Construction of a kitchen and diner for the local multi-grade school "14 de Septiembre" in community Yahoska Arriba. To know more, watch the following video [ES]: https://www.youtube.com/watch?v=qsyfpep8RIc</t>
  </si>
  <si>
    <t>Rancho Grande, Matagalpa</t>
  </si>
  <si>
    <t>~30</t>
  </si>
  <si>
    <t>Yes, project requested by the Ministry of Education, as part of its "School Infrastructure Program", which seeks to dignify adequate school environments to promote the efficient development of the learning process.</t>
  </si>
  <si>
    <t>Energy service for disadvantaged households</t>
  </si>
  <si>
    <t>Ely, Nevada</t>
  </si>
  <si>
    <t>Yes, donation provided to MT Wheeler CARE (Cooperative Assistance for Residential Energy) Program, an energy assistance fund for economically disadvantaged households, to help with the costs of home heating during the winter.</t>
  </si>
  <si>
    <r>
      <rPr>
        <b/>
        <sz val="8"/>
        <color theme="9"/>
        <rFont val="Trade Gothic Next"/>
      </rPr>
      <t>Note:</t>
    </r>
    <r>
      <rPr>
        <sz val="8"/>
        <color theme="9"/>
        <rFont val="Trade Gothic Next"/>
      </rPr>
      <t xml:space="preserve">
(1) This disclosure concerns the impact that an organization’s infrastructure investments and services supported have on its stakeholders and the economy. Such investments can include transport links, utilities, community social facilities, health and welfare centers, and sports centers. Services supported can include services that provide a public benefit (including public services) either through direct payment of operating costs or through staffing the facility or service with an organization’s own employees.</t>
    </r>
  </si>
  <si>
    <t>Significant indirect economic impacts</t>
  </si>
  <si>
    <t>Stakeholder Group</t>
  </si>
  <si>
    <t>Generated value</t>
  </si>
  <si>
    <t>Workers</t>
  </si>
  <si>
    <t>*Wages and benefits
*Skills development
*Induced jobs</t>
  </si>
  <si>
    <t xml:space="preserve">*$49.17M in employee wages and benefits.,
*Average monthly salary in the mining sector (C$ 19,216.5) is second highest in the country, surpassed only by the financial sector (C$ 19,941.6)(1) . Calibre’s average wage in Nicaragua for 2023 (C$ 49,753.33) is 159% higher than the average wage in the mining sector, and 321% higher than the average national salary (C$11,819.1).
*In 2023, we provided 15,988 hours of training to our employees in several areas to meet required quality standards. 
*In 2023, Calibre employed 1,236 people directly and supported an additional 2,790 contractor jobs. According to the WGC , “every job in the gold mining industry supports six more, or close to ten more if induced jobs are included”. Therefore, Calibre's presence is thought to have generated ~6,385 induced jobs in the Nicaraguan economy.  </t>
  </si>
  <si>
    <t xml:space="preserve">*$8.62M in employee wages and benefits.
*Basic minimum rate (per hour) if qualifying health insurance is offered by the employer set for Nevada in 2023 at $10.25 by State Minimum Wage Laws, U.S Department of Labor(3). The ratio of standard entry level wage to local minimum wage is for our employees at Pan.
*Provided 1,114 hours of training numerous safety and technical topics for employees and contractors.
* In 2023, Calibre employed 71 people directly and supported an additional 142 contractor jobs. According to the WGC , “every job in the gold mining industry supports six more, or close to ten more if induced jobs are included”. Therefore, Calibre's presence is thought to have generated ~338 induced jobs in the US economy.  </t>
  </si>
  <si>
    <t>Suppliers, contractors and small business</t>
  </si>
  <si>
    <t>*Procurement of goods and services
*Skills and enterprise development</t>
  </si>
  <si>
    <t>*$211.28M in national procurement spent</t>
  </si>
  <si>
    <t>*$67.57M in national procurement spent</t>
  </si>
  <si>
    <t>Local communities</t>
  </si>
  <si>
    <t>*Community development
*Investment in shared social infrastructure
*Support to public services</t>
  </si>
  <si>
    <t>*96% of our employees are Nicaraguan nationals, of whom 81% are from local communities adjacent to or near our operations.
*As we began operations at our Eastern Borosi Mine, we worked with local communities to expand their knowledge and develop new competencies, providing 6 training courses to 145 locals in topics such as driving of heavy machinery, motorcycle repair, sewing, catering, bakery, amongst other, in partnership with the Mayor's Office, the National Technological Institute, and Komatsu.
*$6.13M in community investments.
*Changes in social and environmental conditions have included:
&gt;&gt; Improvements in social community infrastructure including water access, education environments and improved roads. 
&gt;&gt; Increased areas reforested, contributing with almost 130,000 trees produced for the national reforestation campaign. 
&gt;&gt; New mining projects under development at the El Limon Complex (Panteon Norte, Veta Atravesada), La Libertad Complex (Volcan) and opening of new exploration projects throughout the country ensures positive impacts for many communities, through the creation of employment and purchasing opportunities.</t>
  </si>
  <si>
    <t>*100% of our employees are U.S. nationals, of whom 77% are from local communities adjacent to or near our operations.
*$0.05 in community investments.</t>
  </si>
  <si>
    <t>Local and national governments</t>
  </si>
  <si>
    <t>*Taxes and royalties</t>
  </si>
  <si>
    <t>*$47.56M in taxes and royalties</t>
  </si>
  <si>
    <t>*$3.67M in taxes and royalties</t>
  </si>
  <si>
    <t>National economy</t>
  </si>
  <si>
    <t>*Exports
*National GDP</t>
  </si>
  <si>
    <t xml:space="preserve">*Calibre employees represented 22% of the total formalized workforce in mining and quarries for 2023 (5,611 according to the National Central Bank).
*The company was responsible for 57% of the gold produced in 2023 (242,109oz out of 428,081oz)(4), and 41% of the gold exported (242,109oz out of 587,310oz)(5). Both Calibre and gold remained Nicaragua's #1 exporter and #1 export product for the 4th consecutive year (USD$1,128M, followed by $688M from beef, exclusive of FTZs)(5).
*Calibre contributed US$ 82.67M to national FDI (3% of Nicaragua’s total FDI of US$ 2,534.5M in 2023, according to Nicaragua’s Central Bank). </t>
  </si>
  <si>
    <t>Negligible</t>
  </si>
  <si>
    <r>
      <rPr>
        <b/>
        <sz val="8"/>
        <color theme="9"/>
        <rFont val="Arial"/>
        <family val="2"/>
      </rPr>
      <t>Notes:</t>
    </r>
    <r>
      <rPr>
        <sz val="8"/>
        <color theme="9"/>
        <rFont val="Arial"/>
        <family val="2"/>
      </rPr>
      <t xml:space="preserve">
(1) Nicaragua's Central Bank. Labour Market: https://www.bcn.gob.ni/mercado-laboral
(2) World Gold Council: https://www.gold.org/esg/the-social-and-economic-contribution-of-gold-mining
(3) U.S Department of Labor: https://www.dol.gov/agencies/whd/minimum-wage/state#:~:text=Basic%20Minimum%20Rate%20(per%20hour)%3A%20%2410.25,per%20hour%20for%20all%20employees.
(4) Nicaragua's Central Bank. Production: https://www.bcn.gob.ni/produccion
(5) Nicaragua's Central Bank. Exports: https://www.bcn.gob.ni/estadisticas/exportaciones</t>
    </r>
  </si>
  <si>
    <t>Proportion of spending on local suppliers(1) by category (2) (3)</t>
  </si>
  <si>
    <t>Procurement spent (USD$)</t>
  </si>
  <si>
    <t>FY2022(4)</t>
  </si>
  <si>
    <t>National, local (2)</t>
  </si>
  <si>
    <t>National, non-local (3)</t>
  </si>
  <si>
    <t>Proportion of spending (%)</t>
  </si>
  <si>
    <t>National, non-local (3)(4)</t>
  </si>
  <si>
    <t>Foreign (4)</t>
  </si>
  <si>
    <r>
      <rPr>
        <b/>
        <sz val="8"/>
        <color theme="9"/>
        <rFont val="Arial"/>
        <family val="2"/>
      </rPr>
      <t>Notes:</t>
    </r>
    <r>
      <rPr>
        <sz val="8"/>
        <color theme="9"/>
        <rFont val="Arial"/>
        <family val="2"/>
      </rPr>
      <t xml:space="preserve">
(1) Organization or person that provides a product or service to the reporting organization, and that is based in the same geographic market as the reporting organization (that is, no transnational payments are made to a local supplier)
(2)“National, local” refers to suppliers based in communities surrounding operations.
(3)“National, non-local” refers to suppliers based in country but not necessarily from communities surrounding operations.
(4) Restatement of information FY2022-2020 due to miscalculations.</t>
    </r>
  </si>
  <si>
    <t>501:Commitments
Report commitments the mine site has made to increase local procurement</t>
  </si>
  <si>
    <t>2024 KPI: Year-on-year increase on proportion of local procurement over total procurement spent</t>
  </si>
  <si>
    <t>502: Preference in scoring of bids
Explain if and how the scoring of bids provides preference for local suppliers</t>
  </si>
  <si>
    <t>All of our operations have a competitive bid process for suppliers. Preference is awarded (provided all other factors being equal) to local suppliers and contractors.</t>
  </si>
  <si>
    <t>503: Preference in scoring of bids for significant local contributions
Describe if additional scoring preference is given to suppliers that demonstrate significant local economic contributions</t>
  </si>
  <si>
    <t>No other additional scoring preferences are provided.</t>
  </si>
  <si>
    <t>504: Non-scoring methods to incentivise local purchasing
Explain non-scoring methods that are used at the mine site to be inclusive of local suppliers</t>
  </si>
  <si>
    <t>At all Nicaraguan sites, local supplier databases are updated annually and shared between suppliers and contractors to help establish relationships. A pilot project was executed at our Eastern Borosi Mine, part of the La Libertad Complex, to simplify procedures and processes to make it more likely that local businesses participate in procurement process. As a result, 18 local suppliers from Riscos de Oro or Rosita invoiced USD$359k in 2023.</t>
  </si>
  <si>
    <t>None identified.</t>
  </si>
  <si>
    <t>505: Supporting suppliers to understand the tender process
Describe activities or support that the mine site provides to local suppliers navigating the tendering and prequalification processes</t>
  </si>
  <si>
    <t>At Limon, SCMC identifies packages of work that are within the capabilities of local businesses to increase opportunities for local procurement.  Information workshops are held to inform local businesses of the process and the company's requirements.</t>
  </si>
  <si>
    <t>No activities defined.</t>
  </si>
  <si>
    <t>506: Special payment procedures for local suppliers
Describe special payment procedures that the mine site uses to assist local suppliers</t>
  </si>
  <si>
    <t>Average payment for local businesses takes between 15-20 days from the invoice date.</t>
  </si>
  <si>
    <t>No special payment procedures established.</t>
  </si>
  <si>
    <t>507: Encouraging procurement from particular groups
Describe efforts that proactively encourage suppliers to include and support particular groups, such as women, visible minorities, youth, and Indigenous communities.</t>
  </si>
  <si>
    <t>At our Eastern Borosi Mine, in collaboration with the National Technical Institute, we provided training and skill development targeted at women who could become suppliers for the mine (including for instance, bakers, caterers and sewers).</t>
  </si>
  <si>
    <t xml:space="preserve">None conducted. </t>
  </si>
  <si>
    <t>601: Regulations
Detail regulations for local procurement or procurement from specific types of local suppliers, or any specific contract provisions between the mine site and the host country government.</t>
  </si>
  <si>
    <t>None in place.</t>
  </si>
  <si>
    <t>602: Other agreements and contracts
Detail memoranda of understanding, impact benefit agreements (IBAs), or other types of community benefit agreements that the mine site is subject to from specific local stakeholder groups, and that require action toward</t>
  </si>
  <si>
    <t>ESG Databook 2023 &gt; Tax Transparency</t>
  </si>
  <si>
    <t xml:space="preserve">The mining industry can have significant impacts on national incomes, fiscal revenues, and foreign exchange revenues by various payments to government, including exploration and production licensing fees, taxes and royalties and production bonuses. We understand lack of transparency about payments to governments can contribute to inefficient management of public funds, illicit financial flows and corruption. Reporting on payments to governments can highlight the economic importance of the sector to countries and increase accountability. Therefore, we are committed to maintaining an appropriate level of transparency in payments to governments or individuals.
Calibre is subject to the taxation laws of a number of different jurisdictions. These taxation laws are complicated and subject to changes, reviews and assessments in the ordinary course which could result in higher taxes being payable by Calibre, which could adversely affect performance and profitability. Taxes may also adversely affect the ability to repatriate earnings and otherwise deploy Calibre’s assets. </t>
  </si>
  <si>
    <t>As per our Code of Conduct, publicly available in our website at https://calibremining.com/corporate/corporate-governance/, all Company information must be reported accurately, whether in internal personnel, safety, or other records or in the information we release to the public or file with government agencies. Any accounting record must reflect the nature, amount and recipient of a payment, and must not be altered. We seek to comply with all required legal and tax provisions in the jurisdictions in which we operate. 
As a public company, we are required to record and publicly report all internal and external financial records in compliance with International Financial Reporting Standards (IFRS). 
We recognize that increased transparency of natural resource revenues can promote understanding of natural resource management, strengthen public and corporate governance, reduce corruption and provide data to inform greater transparency and accountability in the mining sector. As member of the WGC and aligned with Responsible Gold Mining Principles, Calibre supports the principles of the Extractive Industries Transparency Initiative (EITI). 
We seek to comply with all required legal and tax provisions in the jurisdictions in which we operate. Our goals focus on: contributing to the economic development and prosperity of the people in regions where we operate, conducting ourselves with ethics and transparency by complying with all tax payment obligations in a timely manner, and generating wealth for our employees and stakeholders.</t>
  </si>
  <si>
    <t>- We pay taxes and royalties required by host country codes, as well as state and federal laws, and these and other payments to governments are routinely reviewed and audited by tax authorities and external parties and are disclosed annually under the Extractive Sector Transparency Measures Act (ESTMA). Although the United States is not an EITI implementing country, it unilaterally discloses revenue payments received for extractive operations on federal land through its open data portal.
- As a company listed on the Toronto Stock Exchange (TSX), we comply with a number of regulatory requirements, including internal control certifications to ensure transparency and quality in information published for investors and other interested third parties. All payments to governments are routinely reviewed and audited by tax authorities and external parties and are disclosed annually under the Extractive Sector Transparency Measures Act (ESTMA). 
- Calibre does not purchase minerals from the state or from third parties appointed by the state to sell on their behalf.
- Through the audits of PwC and assistance of BDO with tax filings and planning, we work to ensure that all laws, regulations and rules are followed and adhered to.
- Transfer pricing is a mandatory requirement established by all countries in which Calibre operates. We report the respective transfer pricing studies for all intercompany transactions in accordance with local and international regulations and the guidelines established by the Organization for Economic Cooperation and Development (OECD), including the “Transfer Pricing Guidelines for Multinational Enterprises and Tax Administrations.” At the end of each fiscal year, an external tax advisory firm  with strong experience in the field prepares our transfer pricing report. 
- Calibre and its subsidiaries is committed to maintaining a workplace in which the Company can receive, retain and address all complaints received by the Company regarding accounting, internal accounting controls or auditing matters (an “Accounting Concern”). To achieve this goal, the Board of Directors has delegated to the Audit Committee of the Board (the “Audit Committee”) the responsibility for establishing a procedure for the confidential, anonymous submission by employees of the Company of concerns regarding any actual or potential violation of any aspect of required business conduct (“business conduct”). Our Whistleblower Policy has been established to enable employees, officers and directors of the Company, as well as other stakeholders, to raise such concerns on a confidential basis, free from discrimination, retaliation or harassment, anonymously or otherwise.</t>
  </si>
  <si>
    <t xml:space="preserve">- The Senior VP and Chief Financial Officer, along with the Audit Committee of the Board of Directors are responsible for ensuring compliance with all tax laws and regulations.
- The tax team is responsible for implementation and compliance with the board-approved tax policy, the result of which is reviewed by the SVP CFO. Our Tax Department is staffed with experienced personnel who oversee all company tax matters ensuring accurate, timely compliance of the company tax filings in close observation the applicable tax laws, rules, regulations and disclosure requirements, with the focus on ethically minimizing cash tax payments. 
- External advisors such as PwC and EY are contracted to review and provide advice on our tax planning, processes, compliance and controls. The Board’s Audit Committee reviews the interim and annual consolidated audited financial statements and Company controls, the auditors’ report therein, and the related management’s discussion and analysis (MD&amp;A) of the company’s financial condition and operating results. </t>
  </si>
  <si>
    <t>Conduct an internal assessment on compliance against EITI standards and disclosures for our Nicaraguan subsidiaries.</t>
  </si>
  <si>
    <t>Self-assessment completed, resulting in all expectations being met for companies operating in countries that are not EITI signatories.</t>
  </si>
  <si>
    <t>Ensure appropriateness of tax procedures and controls By means of guidance and advice from highly-ranked and reputable tax service providers.</t>
  </si>
  <si>
    <t>Maintain working relationships with taxation professionals and agencies, and file all necessary returns in a complete and timely fashion.</t>
  </si>
  <si>
    <t>- On a monthly basis, the tax department prepares a tax report for the CFO that includes material tax matters and tax risks. On a quarterly basis, an additional report is prepared for the SVP CFO to review the income tax provision and deferred tax calculations in accordance with IFRS.
- Externally, all our subsidiaries maintain a transparent, ethical and open relationship with tax authorities. On a regular basis, we engage with the tax administration and/or state tax groups to solve or clarify administrative matters, tax-related inquires, and work collaboratively to resolve potential disputes on tax audits, procedures and assessments, and ensure compliance with filings and tax regulations.
- We record and publicly report all financial records in compliance with the International Financial Reporting Standards (IFRS), as well as with WGC principles for reporting to third parties about economic performance.
- Our annual ESTMA reports are available in our website at https://calibremining.com/investors/estma/.</t>
  </si>
  <si>
    <t>Resident entities (3)</t>
  </si>
  <si>
    <t>Primary activity</t>
  </si>
  <si>
    <t>Gold mining &amp; exploration</t>
  </si>
  <si>
    <t># Employees (Head-count calculation)</t>
  </si>
  <si>
    <t>Revenues from third-party sales (8)</t>
  </si>
  <si>
    <t>Revenues from intra-group transactions (4)(8)</t>
  </si>
  <si>
    <t>Profit/loss before tax (5)(8)</t>
  </si>
  <si>
    <t>Tangible assets other than cash and cash equivalents (6)(8)</t>
  </si>
  <si>
    <t>Corporate income tax paid (7)(8)</t>
  </si>
  <si>
    <t>Corporate income tax accrued on profit/loss (2)(8)</t>
  </si>
  <si>
    <t>Reasons for difference</t>
  </si>
  <si>
    <t>The income tax paid of $9M corresponds to income tax paid in Feb 2023 for the 2022 fiscal year, and the income tax accrued for the year 2023,  will be paid in Feb 2024, net of mining taxes and AMT paid during 2023. The expected amount of income tax to be paid for fiscal year 2023, in Feb 2024, is ~$17M.</t>
  </si>
  <si>
    <t>Temporary / timing differences</t>
  </si>
  <si>
    <t>Period covered (1)</t>
  </si>
  <si>
    <r>
      <rPr>
        <b/>
        <sz val="8"/>
        <color theme="9"/>
        <rFont val="Arial"/>
        <family val="2"/>
      </rPr>
      <t>Notes:</t>
    </r>
    <r>
      <rPr>
        <sz val="8"/>
        <color theme="9"/>
        <rFont val="Arial"/>
        <family val="2"/>
      </rPr>
      <t xml:space="preserve">
(1) Most recent audited consolidated financial statements or financial information filed on public record.
(2) Include corporate income tax accrued in the time period reported and exclude deferred corporate income tax and provisions for uncertain tax positions. When reporting the reasons for the difference between corporate income tax accrued on
profit/loss and the tax due if the statutory tax rate is applied to profit/loss before tax, the organization can describe items that explain the difference, such as tax reliefs, allowances, incentives, or any special tax provisions where an entity benefits from preferential tax treatment. The organization can group explanatory items into a generic category, such as ‘other’, if these items together do not exceed 10% of the difference.
(3) These entities include permanent establishments and dormant entities.
(4) Intra-group transactions within the same tax jurisdiction are not required.
(5) When reporting profit/loss before tax for a tax jurisdiction, the organization can calculate the consolidated profit/loss before tax for all its resident entities in the jurisdiction.
(6) When reporting tangible assets for a tax jurisdiction, the organization can calculate the consolidated total of the net book values of tangible assets for all its resident entities in the jurisdiction.
(7) When reporting corporate income tax paid on a cash basis for a tax jurisdiction, the organization can calculate the total actual corporate income tax paid during the time period reported by all its resident entities in the jurisdiction. This includes cash taxes paid by
entities to the jurisdiction of residence and to all other jurisdictions (e.g., withholding taxes incurred in other tax jurisdictions).
(8) Data in US Millions.</t>
    </r>
  </si>
  <si>
    <t>Additional recommendation</t>
  </si>
  <si>
    <t>- Report a breakdown of the organization's corporate income tax paid and accrued in profit/loss, and other payments to governments, levied at the project-level, by project, and by material revenue stream.
- Report any thresholds that have been applied and any other contextual information necessary to understand how the project-level payments to governments reported have been compiled.</t>
  </si>
  <si>
    <t>Payments to governments levied at the project-level, by project are disclosed by payee in our annual ESTMA report available in our website at https://calibremining.com/investors/estma/, including the host government's production entitlement, royalties, dividends, bonuses, fees, and infrastructure improvement payments, and relevant contextual information.</t>
  </si>
  <si>
    <t>ESG Databook 2023 &gt; Waste &amp; Materials</t>
  </si>
  <si>
    <t>Mining typically generates significant amounts of non-mineral and mineral wastes, which include waste rock, tailings, and hazardous waste, most deriving from the extraction or processing of minerals. If managed inadequately, waste can pose negative impacts on human health and ecosystems through potential contamination of water. Of salient concern is the use, handling, storage and disposal of cyanide and tailings. Responsible management of waste, therefore not only protects human and ecosystemic health, but also reduces corporate regulatory and litigation risks, as well as lowers liabilities and costs for remediation.</t>
  </si>
  <si>
    <t>- Our Environmental Policy available in our website at https://calibremining.com/corporate/corporate-governance/ states our commitment to conform with our environmental standards in line with ISO14001:2015 that include, but are not limited to, responsible management of tailings, hazardous materials and waste, land use, mine rehabilitation and closure, water resources and biodiversity preservation.
- Our Hazardous Materials and Dangerous Goods Management Standard commits us to ensuring that risks associated with hazardous materials and dangerous goods are managed and reduced to the lowest possible level, and that any adverse environmental impact is avoided or minimized.
- Our Cyanide Management Standard establishes our commitment to protect human health and the environment and is aligned with the International Cyanide Management Code (Cyanide Code).
- Our Tailings Management Standard defines the requirements for the characterization of tailings, protection of groundwater and surface water, prevention of uncontrolled releases to the environment, and management of process water.
- Our Waste Rock Management Standard sets the requirements for the management of waste rock to prevent any adverse environmental impacts, and for the re-handling of mineral wastes to promote beneficial post-mining land uses and reduce post-mining reclamation and closure liabilities.
- Our Non-Process Waste Management Standard defines the requirements for the management of hazardous and non-hazardous wastes and wastewater generated at sites, to ensure that human health and the environment are protected.</t>
  </si>
  <si>
    <t xml:space="preserve">See Environmental &amp; Biodiversity Management &amp; Performance Section. </t>
  </si>
  <si>
    <r>
      <rPr>
        <b/>
        <sz val="10"/>
        <color theme="9"/>
        <rFont val="Arial"/>
        <family val="2"/>
      </rPr>
      <t>Hazardous Materials</t>
    </r>
    <r>
      <rPr>
        <sz val="10"/>
        <color theme="9"/>
        <rFont val="Arial"/>
        <family val="2"/>
      </rPr>
      <t xml:space="preserve">
Our Hazardous Materials and Dangerous Goods Management Standard establishes our requirements for the purchase, selection, introduction, transportation, transfer, distribution, storage, use, collection, disposal, and training associated with such materials.
- Each site maintains a register of hazardous materials and dangerous goods, including the types, quantities, location of products, and Material Safety Data Sheets (MSDSs). Its classification is based on these MSDSs and informs site storage, usage, disposal practices, determination of suitable personal protective equipment (PPE), etc.
- Prior to the purchase of new bulk hazardous materials or dangerous goods, a technical review and risk assessment is completed.
- Procedures and controls for the transportation, unloading, transfer, storage, handling, use, containment and disposal of hazardous materials and dangerous goods are implemented, and relevant workers are trained accordingly.
- Sites have established emergency response protocols in the event of hazardous substance spills.
- When relevant, contractual clauses set out contractor requirements for compliance with responsible waste management regulations and obligations, including emergency response and spill clean-up.
</t>
    </r>
    <r>
      <rPr>
        <b/>
        <sz val="10"/>
        <color theme="9"/>
        <rFont val="Arial"/>
        <family val="2"/>
      </rPr>
      <t xml:space="preserve">
Mercury
</t>
    </r>
    <r>
      <rPr>
        <sz val="10"/>
        <color theme="9"/>
        <rFont val="Arial"/>
        <family val="2"/>
      </rPr>
      <t xml:space="preserve">Very low levels of mercury occur naturally in the Pan Mine ore. Processing the ore in the heap and plant increases the concentration of mercury over time. Several steps are implemented to ensure that health, safety and environmental impacts from mercury are minimized:
- A chemical mercury suppressant is added to the heap leach system to tie up mercury in the leach pad and minimize the amount that enters the plant, reducing levels in applicable carbon and the elemental mercury generation.
- Operators use a Jerome meter to routinely test the ambient air to ensure mercury levels are protective of worker health. Plant workers have monthly urine tests to ensure that mercury levels are maintained below recommended standards.
- Off-gas from the plant thermal units (i.e., kiln, electrowinning cells, furnace and retort) are routed through scrubbers that remove mercury vapors. Scrubbers are continuously monitored, rigorously maintained to ensure a high level of operational efficiency, and tested annually to ensure they meet strict regulatory emission levels. Liquid mercury generated during the scrubbing processing is collected in specially designed vessels for long-term storage. </t>
    </r>
  </si>
  <si>
    <r>
      <rPr>
        <b/>
        <sz val="10"/>
        <color theme="9"/>
        <rFont val="Arial"/>
        <family val="2"/>
      </rPr>
      <t>Cyanide</t>
    </r>
    <r>
      <rPr>
        <sz val="10"/>
        <color theme="9"/>
        <rFont val="Arial"/>
        <family val="2"/>
      </rPr>
      <t xml:space="preserve">
- Our Cyanide Management Standard establishes our requirements for on-site storage, handling, and use of cyanide.
</t>
    </r>
    <r>
      <rPr>
        <i/>
        <sz val="10"/>
        <color theme="9"/>
        <rFont val="Arial"/>
        <family val="2"/>
      </rPr>
      <t>- Contracts:</t>
    </r>
    <r>
      <rPr>
        <sz val="10"/>
        <color theme="9"/>
        <rFont val="Arial"/>
        <family val="2"/>
      </rPr>
      <t xml:space="preserve"> Our contracts with cyanide suppliers, distributors, and transporters define clear lines of responsibility for safety, security, release prevention, training, emergency response, C lean-up, compensation, and liabilities of potential cyanide releases. .We conduct a due diligence process to verify the cyanide supplier is certified accordingly, as per the Cyanide Code guidelines. We also ensure that the Sodium Cyanide supplier obtains multimodal transportation services from the factory to the port of entry into the national territory, and only with companies that are certified in the handling of dangerous goods. Suitable condition of containers is validated before coming ashore. Authorized Calibre staff coordinates disembarkation with Nicaraguan Customs Authority, and immediate transportation to mine sites is conducted in the company of the National Police.
</t>
    </r>
    <r>
      <rPr>
        <i/>
        <sz val="10"/>
        <color theme="9"/>
        <rFont val="Arial"/>
        <family val="2"/>
      </rPr>
      <t xml:space="preserve">- Transport: </t>
    </r>
    <r>
      <rPr>
        <sz val="10"/>
        <color theme="9"/>
        <rFont val="Arial"/>
        <family val="2"/>
      </rPr>
      <t xml:space="preserve">Calibre has a Solid Sodium Cyanide Safety Transport Procedure, which aims at preventing events that can cause or threaten to cause damages to the health and safety of workers, communities, and the environment. The procedure is based on the International Code for Cyanide Management, and national legislation on the environment, control of hazardous and toxic substances, and terrestrial transportation. It details at length every step, responsibility, coordination, and requirement from the procurement up to the unloading process. Calibre completes a formal risk assessment including route evaluation and selection prior to commencing transportation activities. The route evaluation identifies and selects the path with the least risks, while also identifying alternate routes. This route evaluation is conducted in consultation with the National Police, Municipal Mayors, the Ministry of the Environment and Natural Resources, the Ministry of Transport and Infrastructure, and communities with houses concentrated on one or both sides of the road. Transportation personnel are licensed by the appropriate regulatory authorities and have adequate cyanide/hazardous materials training, and carry the required PPE. Cyanide transporters also have readily available emergency response plans, resources, and capabilities of an acceptable standard. Operations verify, 24 hours in advance, that the following are in order: mechanical conditions and documentation of the means of transport, as well as the documentation of the drivers assigned for the transfer. Every vehicle used in the process is properly labelled as carrying toxic and hazardous merchandise.
</t>
    </r>
    <r>
      <rPr>
        <i/>
        <sz val="10"/>
        <color theme="9"/>
        <rFont val="Arial"/>
        <family val="2"/>
      </rPr>
      <t>- Unloading, storage and mixing facilities:</t>
    </r>
    <r>
      <rPr>
        <sz val="10"/>
        <color theme="9"/>
        <rFont val="Arial"/>
        <family val="2"/>
      </rPr>
      <t xml:space="preserve"> Upon arrival at our operations, cyanide is thoroughly inspected by government institutions and designated site staff, and is then stored in a separate, dedicated warehouse in order to prevent any contact of solid cyanide product with water or other chemicals. All cyanide unloading, storage, and mixing facilities are operated and maintained according to sound, accepted engineering practices, quality control and quality assurance procedures, and release prevention and release containment measures. These facilities are operated using proactive inspection processes, preventive maintenance, and contingency plans to prevent and/or contain releases, and control and respond to worker exposures.
</t>
    </r>
    <r>
      <rPr>
        <i/>
        <sz val="10"/>
        <color theme="9"/>
        <rFont val="Arial"/>
        <family val="2"/>
      </rPr>
      <t>- Destruction</t>
    </r>
    <r>
      <rPr>
        <sz val="10"/>
        <color theme="9"/>
        <rFont val="Arial"/>
        <family val="2"/>
      </rPr>
      <t>: We use cyanide destruction processes at our operations prior to disposal of tailings slurries at our TSFs. Slurries are treated chemically with sodium hypochlorite to neutralize cyanide. This is done in a plant using activated carbon to lower cyanide concentrations to the levels permitted in national environmental legislation. Afterwards, tailings slurries are sent to TSFs with weak acid dissociable (WAD) cyanide target concentrations below 0.5 parts per million (ppm). These low concentrations of WAD cyanide combined with natural processes of cyanide degradation, such as volatilization, degradation from ultraviolet light, and dilution from direct precipitation ensure that all our operations are able to maintain WAD cyanide concentrations in process ponds (including TSFs) well below the 50 ppm Cyanide Code Guideline protective of wildlife.</t>
    </r>
  </si>
  <si>
    <r>
      <rPr>
        <b/>
        <sz val="10"/>
        <color theme="9"/>
        <rFont val="Arial"/>
        <family val="2"/>
      </rPr>
      <t>Tailings</t>
    </r>
    <r>
      <rPr>
        <sz val="10"/>
        <color theme="9"/>
        <rFont val="Arial"/>
        <family val="2"/>
      </rPr>
      <t xml:space="preserve">
- Our Tailings Management Standard that aligns with currently accepted industry practices and defines the requirements for the characterization of tailings, protection of groundwater and surface water, prevention of uncontrolled releases to the environment, and the management of process water. Our storage facilities comply with all relevant in-country regulatory requirements, licenses, and permits.
</t>
    </r>
    <r>
      <rPr>
        <i/>
        <sz val="10"/>
        <color theme="9"/>
        <rFont val="Arial"/>
        <family val="2"/>
      </rPr>
      <t>- Design &amp; Construction:</t>
    </r>
    <r>
      <rPr>
        <sz val="10"/>
        <color theme="9"/>
        <rFont val="Arial"/>
        <family val="2"/>
      </rPr>
      <t xml:space="preserve"> Prior to locating and designing new tailings storage facilities, our sites determine baseline conditions with technical studies that address relevant geographic and temporal variations, such as groundwater and surface water hydrology, meteorological conditions, flora, fauna, cultural heritage, geology, seismicity, and soils. Our three active TSFs (both in Nicaragua) have been designed and constructed according to international best practices:
» With solution recovery systems to prevent adverse impacts to water resources.
» To be geotechnically stable according to safety engineering construction standards.
» To protect wildlife.
» To minimize the loss of fugitive dust from dried tailings.
» To withstand surface runoff and prevent uncontrolled release resulting form the design storm event for the specific site.
</t>
    </r>
    <r>
      <rPr>
        <i/>
        <sz val="10"/>
        <color theme="9"/>
        <rFont val="Arial"/>
        <family val="2"/>
      </rPr>
      <t>- Operation:</t>
    </r>
    <r>
      <rPr>
        <sz val="10"/>
        <color theme="9"/>
        <rFont val="Arial"/>
        <family val="2"/>
      </rPr>
      <t xml:space="preserve"> Each TSF has a Tailings Operating Manual that is periodically reviewed/updated to ensure that management practices are conducted in accordance with national regulations and standard requirements, and to minimize short- and long-term risks. Sites also develop a Process Water Management Plan that addresses the management of process water during operations in accordance with our Water Management Standard.
</t>
    </r>
    <r>
      <rPr>
        <i/>
        <sz val="10"/>
        <color theme="9"/>
        <rFont val="Arial"/>
        <family val="2"/>
      </rPr>
      <t xml:space="preserve">- Monitoring: </t>
    </r>
    <r>
      <rPr>
        <sz val="10"/>
        <color theme="9"/>
        <rFont val="Arial"/>
        <family val="2"/>
      </rPr>
      <t xml:space="preserve">The following monitoring processes are conducted:
» Groundwater monitoring wells are installed upslope of the TSFs to establish control/background conditions, and downstream to monitor for uncontained potential seepage from the impoundment.
» A detailed monitoring plan is established (including monitoring groundwater wells, under-drains, leak collection and recovery systems, and discharges to the environment) to ensure sub-basin water quality.
» A qualified engineer (Engineer of Record) conducts a Dam Safety Inspection (DSI) and issues a Monitoring and Dam Safety Inspection Report to each TSF annually, based on the annual inspection and quarterly review of all monitoring and instrumentation data of the TSF that accounts for the safety of the TSF, and that if it performs according to the design.  This report provides recommendations and actions prioritized by level or relevance. When required, corrective actions are completed by site operations teams.
» An independent third party reviews the TSFs at least every five years, including the geotechnical stability of the facilities and operational practices, providing recommendations and areas of opportunity to improve overall performance of the TSF and align it to leading  practices.
» Embankment and instrumentation (piezometers, inclinometers, survey monuments, and meteorological station) are monitored on a routine basis to control and assess TSF stability. Monitoring data is graphed, reviewed, and compared to design specifications and adverse data reported to site management. Bathymetry is carried out annually, and water mirror level is surveyed weekly. Results inform our water discharge plans to keep the TSF according to design intention. 
» Reclamation completion criteria is monitored to validate closure and reclamation techniques and to support lease relinquishment. Monitoring continues through the closure, reclamation, and post-closure period until release from liability is granted by the appropriate regulatory agency.
</t>
    </r>
    <r>
      <rPr>
        <i/>
        <sz val="10"/>
        <color theme="9"/>
        <rFont val="Arial"/>
        <family val="2"/>
      </rPr>
      <t>- Emergency response:</t>
    </r>
    <r>
      <rPr>
        <sz val="10"/>
        <color theme="9"/>
        <rFont val="Arial"/>
        <family val="2"/>
      </rPr>
      <t xml:space="preserve"> TSFs have emergency response plans (ERPs), which establish a monitoring system to detect unusual conditions or emergencies in dams. ERPs identify the relevant officers, officials and organizations (internal and external), and their responsibilities for the implementation of a response procedure, as well as the areas, residences, facilities, and roads/highways that could be affected in case of an alert of an imminent TSF failure.
- The costs of TSF closure are estimated annually through the Asset Retirement Obligation (ARO).</t>
    </r>
  </si>
  <si>
    <r>
      <rPr>
        <b/>
        <sz val="10"/>
        <color theme="9"/>
        <rFont val="Arial"/>
        <family val="2"/>
      </rPr>
      <t>Waste Rock:</t>
    </r>
    <r>
      <rPr>
        <sz val="10"/>
        <color theme="9"/>
        <rFont val="Arial"/>
        <family val="2"/>
      </rPr>
      <t xml:space="preserve">
Our Waste Rock Management Standard covers waste rock disposal facilities and other infrastructures utilizing waste rock for construction, as well as ore stockpiles (relating to their potential to generate acid), site quarries, and borrow material from excavations. It addresses the characterization of waste rock, design and construction of disposal facilities, management of potential acid generation, stormwater controls, reclamation, and closure. Sites with net acid-generating ore and waste rock are required to develop management plans. 
- At Nicaragua, key measures include:
   -  Extensive studies to characterize the geological materials that will be exposed to weathering by our activities and the potential for acid rock drainage (ARD) and metal leaching (ML) beginning during exploration.
   - Integration of management plans for acid-generating drainage and metal leaching into site operations and closure planning during the feasibility phase for a project.
   - Development of Geological Materials Management Plans prior to active mining proceeding, as a requirement at all sites to ensure that AMD can be technically, economically, and safely managed. This includes separation of Potentially acid-generating
material (PAG) and Non-acid generating material (NAG), with appropriate management and monitoring measures.
   - Regular monitoring and inspection to verify that design expectations are being met.
- At Nevada, waste rock is placed on permitted waste rock dumps. If any potentially acid generating material were to be placed on the dump, it would be encapsulated by non-acid generating material. These mining mineral wastes are exempt from RCRA regulation via the Bevell exemption.
</t>
    </r>
    <r>
      <rPr>
        <b/>
        <sz val="10"/>
        <color theme="9"/>
        <rFont val="Arial"/>
        <family val="2"/>
      </rPr>
      <t>Non-process Waste:</t>
    </r>
    <r>
      <rPr>
        <sz val="10"/>
        <color theme="9"/>
        <rFont val="Arial"/>
        <family val="2"/>
      </rPr>
      <t xml:space="preserve">
- Our Non-Process Waste Management Standard covers the generation, segregation, collection, storage, transportation, disposal, and/or recycling of hazardous and non-hazardous waste.
- Sites maintain a waste management plan that defines on-site and relevant off-site strategies, operational controls, and management practices, based on identified risks. Materials that cannot be recycled or safely reused are disposed of in compliance with local regulations.
- At Nicaragua, only waste generated directly by sites is recorded. Hazardous waste management for pollution prevention includes transfer of used oils to a certified company that will guarantee its reuse in energy generation, and cyanide solution reuse through the closed circuit between the TSF and process plant.
- At Nevada, non-mineral wastes are tracked through a continuously updated log, with hazardous material leaving site every 90-days. The movement of hazardous waste offsite to a TSDF is managed through paper manifests and the EPA’s e-Manifest online system. Retention of manifests ensures full “cradle-to-grave” responsible practices. New waste streams are sampled for potential hazardous characteristics. Recycled material includes spent carbon fines, parameter permitting, and scrap metal. Process solution is contained within a closed circuit and reused continuously through processing. These practices all comply with federal and state regulations, and we are subject to periodic inspections of practices, handling, and storage of all wastes.</t>
    </r>
  </si>
  <si>
    <t>See Environment &amp; Biodiversity Management Section. Complementarily, in 2023, we appointed a new Manager for Tailings and Geotechnics in Nicaragua, directly reporting to the Sr Mgr. Projects.</t>
  </si>
  <si>
    <t>Maintain or improve the non-mineral waste recycling percentage.</t>
  </si>
  <si>
    <t>Percentage of waste recycled was not improved as several cleaning campaigns conducted in Nicaragua in 2022 resulted in higher recycling data. However, community campaign resulted in 4.5tons of waste collected and sent for recycling.</t>
  </si>
  <si>
    <t>Operate sanitary landfills to properly dispose of common, non-recyclable waste.</t>
  </si>
  <si>
    <t>Successful closure of a trench completed at La Libertad Mine. New trench to be opened  2024 to continue managing waste safely.</t>
  </si>
  <si>
    <t>Ensure safe handling and disposal of hazardous waste.</t>
  </si>
  <si>
    <t xml:space="preserve">100% of hazardous waste is managed by operators certified by the Ministry of Environment. In 2023, we invested in improving our  hydrocarbons storage booths, increasing their capacity and enhancing conditions. </t>
  </si>
  <si>
    <t>Implement a new process database system to improve reporting and shorten reaction times to non-compliant process conditions.</t>
  </si>
  <si>
    <t xml:space="preserve">Reaction times are now instant with real time alerts.  Previously an outage may not have been discovered for several months.  </t>
  </si>
  <si>
    <t>Continue carbon fines waste management.</t>
  </si>
  <si>
    <t xml:space="preserve">83% of carbon fines recycled.  </t>
  </si>
  <si>
    <t>Hold Hazardous Waste Operator (HAZWOPER) training with required personnel.</t>
  </si>
  <si>
    <t xml:space="preserve">We have one hazardous waste certified operator on-site who completed 8 hours of training in 2023.  </t>
  </si>
  <si>
    <t>100% tailings safely disposed.</t>
  </si>
  <si>
    <t>Process 100% of recyclable metals (e.g., carbon fines).</t>
  </si>
  <si>
    <t>See Environmental Management &amp; Performance Section. Complementarily, in 2023, we appointed a new Manager for Tailings and Geotechnics in Nicaragua, directly reporting to the Sr Mgr. Projects.</t>
  </si>
  <si>
    <t>Number of significant waste-related impacts(1)</t>
  </si>
  <si>
    <t>Number of significant spills</t>
  </si>
  <si>
    <t>Location of incident</t>
  </si>
  <si>
    <t>Volume</t>
  </si>
  <si>
    <t>6.7mt3</t>
  </si>
  <si>
    <t>If spill, categorize by: oil spills (soil or water surfaces), fuel spills (soil or water surfaces), spills of wastes (soil or water surfaces), spills of chemicals (mostly soil or water surfaces), and other (specify).</t>
  </si>
  <si>
    <t>Cyanide solution</t>
  </si>
  <si>
    <t>Impacts caused</t>
  </si>
  <si>
    <t>Temporary pollution of local creek (6hrs), without affectation to community water source or local fauna. Remediation plan designed and actions completed, with no anticipated long-term adverse impacts to the environment.</t>
  </si>
  <si>
    <t>Inputs, activities and outputs that lead or could lead to these impacts (2)(e.g., raw materials, process and manufacturing materials, leaks and losses, waste, by-products, products, or packaging)</t>
  </si>
  <si>
    <t>Leak due to valve failure</t>
  </si>
  <si>
    <t>Does these impacts relate to waste generated in the organization's own activities or to waste generated upstream or downstream in its value chain</t>
  </si>
  <si>
    <t>Process flow of inputs, activities, and outputs that lead or could lead to significant waste-related impacts. See example here.</t>
  </si>
  <si>
    <t>See below</t>
  </si>
  <si>
    <t>Emergency preparedness and response plan (EPRP) in place?</t>
  </si>
  <si>
    <r>
      <rPr>
        <b/>
        <sz val="8"/>
        <color theme="9"/>
        <rFont val="Arial"/>
        <family val="2"/>
      </rPr>
      <t>Note:</t>
    </r>
    <r>
      <rPr>
        <sz val="8"/>
        <color theme="9"/>
        <rFont val="Arial"/>
        <family val="2"/>
      </rPr>
      <t xml:space="preserve">
(1) The scope of disclosure includes incidents of seepage from tailings facilities that contain a meaningful concentration of hazardous raw materials, or significant spills or releases that occurred during handling, storage, transportation, use, and/or disposal of raw hazardous materials that had impacts on the environment, employees, and/or surrounding communities. A meaningful concentration is defined as a concentration that exceeds the concentration limits of applicable local regulatory requirements or industry-wide accepted codes such as International Cyanide Management Code in regard to cyanide. A significant incident is defined as an incident that exceeds volume and concentration limits of local regulatory requirements or industry-accepted codes, or is otherwise included in the entity’s financial statements (e.g., due to resulting liabilities) or recorded by the entity as an incident required to be reported by local jurisdictions; or is an event that is significant in the judgement of the operator, even though it did not meet the criteria above.</t>
    </r>
  </si>
  <si>
    <t>Process flow:</t>
  </si>
  <si>
    <t>Actions taken to prevent waste generation in the site's own activities and upstream and downstream in its value chain, and to manage significant impacts from waste generated</t>
  </si>
  <si>
    <t>No actions taken.</t>
  </si>
  <si>
    <t>Ship mercury containing carbon fines for additional processing and gold recovery.</t>
  </si>
  <si>
    <t>If the waste generated by the site in its own activities is managed by a third party, describe the processes used to determine whether the third party manages the waste in line with contractual or legislative obligations.</t>
  </si>
  <si>
    <t>All hazardous waste is manage through providers with authorization from the Ministry of Environment.</t>
  </si>
  <si>
    <t>Just refiners; audit of facility during receipt of shipment, assay sampling, and process.</t>
  </si>
  <si>
    <t>Processes used to collect and monitor waste-related data.</t>
  </si>
  <si>
    <t>Environmental team has binnacles to control enters and exits.</t>
  </si>
  <si>
    <t>Carbon fines are drummed, sampled and analyzed for Hg and Au content with results logged in a spreadsheet.</t>
  </si>
  <si>
    <t>Waste generated (t)</t>
  </si>
  <si>
    <t>Hazardous</t>
  </si>
  <si>
    <t>Non-hazardous</t>
  </si>
  <si>
    <t>Non-mineral waste diverted from disposal (t)(1)</t>
  </si>
  <si>
    <t>Hazardous waste</t>
  </si>
  <si>
    <t>Preparation for reuse</t>
  </si>
  <si>
    <t>Onsite</t>
  </si>
  <si>
    <t>Offsite</t>
  </si>
  <si>
    <t>Recycling</t>
  </si>
  <si>
    <t>Other recovery methods</t>
  </si>
  <si>
    <t>Non-hazardous waste</t>
  </si>
  <si>
    <t>Offsite (1)</t>
  </si>
  <si>
    <r>
      <rPr>
        <b/>
        <sz val="8"/>
        <color theme="9"/>
        <rFont val="Arial"/>
        <family val="2"/>
      </rPr>
      <t xml:space="preserve">Notes: </t>
    </r>
    <r>
      <rPr>
        <sz val="8"/>
        <color theme="9"/>
        <rFont val="Arial"/>
        <family val="2"/>
      </rPr>
      <t xml:space="preserve">
(1)Carbon Fines are recycled for precious metals recovery and are not considered a "hazardous waste" in the US.
(2) Restatement of information on all data due to mistake on calculation formula. </t>
    </r>
  </si>
  <si>
    <t>Non-mineral waste directed to disposal (t)</t>
  </si>
  <si>
    <t>Hazardous  waste</t>
  </si>
  <si>
    <t>Incineration (with energy recovery)</t>
  </si>
  <si>
    <t>Incineration (without energy recovery)</t>
  </si>
  <si>
    <t>Landfilling</t>
  </si>
  <si>
    <t>Other disposal operations</t>
  </si>
  <si>
    <t>Mineral waste generated (t)</t>
  </si>
  <si>
    <t>Tailings</t>
  </si>
  <si>
    <t>Waste Rock</t>
  </si>
  <si>
    <t>Disclosure per facility(a)</t>
  </si>
  <si>
    <t>El Limon Complex &gt; San Jose TSF</t>
  </si>
  <si>
    <t>La Libertad Complex  &gt; La Esperanza</t>
  </si>
  <si>
    <t>La Libertad Complex  &gt; Crimea</t>
  </si>
  <si>
    <t>El Limon Complex &gt; Santa Rosa</t>
  </si>
  <si>
    <t>El Limon Complex &gt; Santa Rosa West</t>
  </si>
  <si>
    <t>(b) Location</t>
  </si>
  <si>
    <t>Mina El Limon, Larreynaga, Leon, Nicaragua</t>
  </si>
  <si>
    <t>La Libertad, Chontales, Nicaragua</t>
  </si>
  <si>
    <t>(c) Ownership status</t>
  </si>
  <si>
    <t>Operator</t>
  </si>
  <si>
    <t>(d) Operational Status</t>
  </si>
  <si>
    <t>Active</t>
  </si>
  <si>
    <t>Inactive</t>
  </si>
  <si>
    <t>(e) Construction method</t>
  </si>
  <si>
    <t>Downstream - Centerline</t>
  </si>
  <si>
    <t>In-Pit</t>
  </si>
  <si>
    <t>Downstream</t>
  </si>
  <si>
    <t>Type of disposal method</t>
  </si>
  <si>
    <t>Surface TSF</t>
  </si>
  <si>
    <t>(f) Maximum permitted storage capacity (t)</t>
  </si>
  <si>
    <t>(g) Current amount of tailings stored (t)</t>
  </si>
  <si>
    <t>(h) Consequence classification</t>
  </si>
  <si>
    <t>High</t>
  </si>
  <si>
    <t>N/A (In-Pit TSF)</t>
  </si>
  <si>
    <t>Low</t>
  </si>
  <si>
    <t>(i) Date of most recent independent technical review</t>
  </si>
  <si>
    <t>(j) Material findings</t>
  </si>
  <si>
    <t>(k) If Yes, mitigation measures</t>
  </si>
  <si>
    <t>Alta</t>
  </si>
  <si>
    <t>Date of next review</t>
  </si>
  <si>
    <t>(l) Site-specific EPRP</t>
  </si>
  <si>
    <r>
      <rPr>
        <b/>
        <sz val="8"/>
        <color theme="9"/>
        <rFont val="Arial"/>
        <family val="2"/>
      </rPr>
      <t>Note:</t>
    </r>
    <r>
      <rPr>
        <sz val="8"/>
        <color theme="9"/>
        <rFont val="Arial"/>
        <family val="2"/>
      </rPr>
      <t xml:space="preserve">
Restatement of information on facility construction method and consequence classification for San Jose TSF. Storage capacity of tailings has been corrected from 2022 data due to miscalculations.</t>
    </r>
  </si>
  <si>
    <t>ESG Databook 2023 &gt; Water &amp; Effluents</t>
  </si>
  <si>
    <t>Recognized as a human right, access to fresh water is essential for human life and well-being. Due to its use of water across its activities, mining can have an impact on the availability and quality of local water resources, and therefore, on ecosystems and human health and development. Impacts on water occur throughout the life of a mine and beyond closure. Companies themselves face various risks related to water scarcity, such as the costs of acquiring water, compliance with regulations, and competition on limited and shared resources. Poor water management can result in higher costs, liabilities, and lost revenues due to the need to curtail or suspend operations. To mitigate these risks, measures such as water recirculation, innovative waste-disposal solutions, reducing water usage and improving operational efficiencies can be achieved, leading to positive external perception and cost reductions. Moreover, opportunities arise to promote collaborative approaches to improve water availability and quality for communities, as well as promote resiliency to extreme climate-related events.</t>
  </si>
  <si>
    <t>- Our Environmental Policy available in our website at https://calibremining.com/corporate/corporate-governance/ sets out our duty toward sound environmental management, including water resources.
- Our Water Management Standard establishes our commitment to ensure no loss of beneficial use of water and that human health and the environment are protected. We manage our operations so as to ensure that they do not adversely affect the overall quality of catchment water resources available to other users, but rather, maximize efficiencies.</t>
  </si>
  <si>
    <r>
      <t xml:space="preserve">Our Water Management Standard defines the requirements for managing water at sites, including site water balances, process water, stormwater, discharges, and mine dewatering activities. Additional water management requirements related to mining infrastructure are included in our Cyanide Management, Tailings Management and Non-Process Waste Management Standards. Through the application of these standards and practices, we actively work to protect, restore and enhance our water resources.
</t>
    </r>
    <r>
      <rPr>
        <b/>
        <sz val="10"/>
        <color theme="9"/>
        <rFont val="Arial"/>
        <family val="2"/>
      </rPr>
      <t xml:space="preserve">
Local Context</t>
    </r>
    <r>
      <rPr>
        <sz val="10"/>
        <color theme="9"/>
        <rFont val="Arial"/>
        <family val="2"/>
      </rPr>
      <t xml:space="preserve">
- To identify water-related impacts, baseline studies of surface water, groundwater hydrology (including identification of site water users and uses), and geochemical characterization of waste rock are conducted for any new site by independent third parties. Geochemical characterization continues on a quarterly basis or more frequently if new rock types are encountered. Based on those studies, sites design and maintain water management plans that define applicable strategies, operational controls, and management practices. This usually consists of annual flow measurements for water bodies, and well-level measurements. When monitoring surface water sources, upstream and downstream points of the project’s influence are normally measured to evaluate changes. 
</t>
    </r>
    <r>
      <rPr>
        <b/>
        <sz val="10"/>
        <color theme="9"/>
        <rFont val="Arial"/>
        <family val="2"/>
      </rPr>
      <t xml:space="preserve">
Water Use</t>
    </r>
    <r>
      <rPr>
        <sz val="10"/>
        <color theme="9"/>
        <rFont val="Arial"/>
        <family val="2"/>
      </rPr>
      <t xml:space="preserve">
- We seek to maximize the use of recycled process water, while minimizing the use of freshwater. Water is drawn from surface and groundwater sources as well as direct precipitation and runoff into our facilities. In Nicaragua, our mines operate as much as possible in closed-circuit configurations. Water for the ore processing plant is the most significant use, and more than 90% of it is recycled from the Tailings Storage Facilities (TSF). Pan is a zero-discharge facility, therefore all water is continuously recycled and evaporation is reduced by covering process ponds and burying drip lines, avoiding pressure on freshwater resources.
</t>
    </r>
    <r>
      <rPr>
        <b/>
        <sz val="10"/>
        <color theme="9"/>
        <rFont val="Arial"/>
        <family val="2"/>
      </rPr>
      <t xml:space="preserve">
Water Stewardship</t>
    </r>
    <r>
      <rPr>
        <sz val="10"/>
        <color theme="9"/>
        <rFont val="Arial"/>
        <family val="2"/>
      </rPr>
      <t xml:space="preserve">
- We protect water quality through treatment with technologies to ensure applicable requirements are met for discharge. At our plants in Nicaragua, the water reused to clean impermeable floors in the plant and tank screens, and/or the excess rainwater collected in the TSF is treated chemically with 12% sodium hypochlorite to neutralize any cyanide. This is done in a DETOX plant with activated carbon to lower cyanide concentrations to the levels permitted in national environmental legislation.  Discharges are made from the TSF when there is excess rainfall, according to permits issued by the National Water Authority (ANA). Water samples are taken and analyzed before discharge to verify its quality is within permissible limits(1). The following section provides further information on our tailings management. Wastewater is treated using sewage treatment plants or septic systems, meeting regulatory quality requirements.
- We have established procedures for stormwater, erosion and sediment control, including diversion of clean “non-contact” water around our facilities. Permanent stormwater structures are designed to withstand the 100-year, 24-hour storm event (2). Structures are designed and constructed to limit the amount of erosion prior to major ground disturbance. Progressive reclamation is also implemented to minimize erosion from waste rock storage facilities. If stormwater does come into contact with these facilities, it is diverted to a sediment control structure to limit sediments discharged to natural watercourses. Waste rock disposal areas are constructed to specified standards to promote final reclamation and eliminate potential for acid rock drainage. 
</t>
    </r>
    <r>
      <rPr>
        <b/>
        <sz val="10"/>
        <color theme="9"/>
        <rFont val="Arial"/>
        <family val="2"/>
      </rPr>
      <t xml:space="preserve">
Water Monitoring</t>
    </r>
    <r>
      <rPr>
        <sz val="10"/>
        <color theme="9"/>
        <rFont val="Arial"/>
        <family val="2"/>
      </rPr>
      <t xml:space="preserve">
- A site-specific water balance is maintained and updated monthly to ensure no excessive water loss or leakage is occurring. Monitoring programs also evaluate local water resources, point-source and nonpoint- source discharges when applicable, and any receiving waters potentially impacted by off-site discharges. Semi-annual sampling is conducted to confirm there are no impacts to groundwater. Water monitoring is conducted by trained and competent personnel and water quality analyses are performed by accredited third-party external laboratories. </t>
    </r>
  </si>
  <si>
    <r>
      <rPr>
        <b/>
        <sz val="8"/>
        <color theme="9"/>
        <rFont val="Arial"/>
        <family val="2"/>
      </rPr>
      <t>Notes:</t>
    </r>
    <r>
      <rPr>
        <sz val="8"/>
        <color theme="9"/>
        <rFont val="Arial"/>
        <family val="2"/>
      </rPr>
      <t xml:space="preserve">
(1) Nicaraguan legislation on wastewater discharge (Decree 21-2017) establishes the maximum permissible discharge limits as per the economic activity being carried out, aligned with international standards (including the WHO). Article 55 establishes the parameters to be monitored for the mining industry: pH, suspended solids, settleable solids, total chromium, hexavalent chromium, copper, nickel, zinc, total cyanide, free cyanide, cadmium, lead, aluminum, barium, manganese, silver, methyl mercury, total iron, arsenic, and total oils and fats.
(2) The term “100-year storm” is used to define a rainfall event that statistically has this same 1-percent probability of occurring at that location in that year. Encountering a 100-year storm on one day does not decrease the chance of a second 100-year storm occurring in that same year or any year to follow. In other words, there is a 1 in 100 or 1% chance that a storm will reach this intensity in any given year—also known as a 1% annual exceedance probability (AEP).</t>
    </r>
  </si>
  <si>
    <t>See Environment &amp; Biodiversity Management Section</t>
  </si>
  <si>
    <t>Maintain water recirculation from our TSFs to process plants in Nicaragua.</t>
  </si>
  <si>
    <t>68% of water recycled,  against  77% last year.</t>
  </si>
  <si>
    <t>Implement erosion and sedimentation control measures in all intervened areas in Nicaragua.</t>
  </si>
  <si>
    <t>Improvements made in sediment ponds across sites.</t>
  </si>
  <si>
    <t>Water discharged meets discharge criteria.</t>
  </si>
  <si>
    <t>Maintain zero discharge capacity in heap leach pad.</t>
  </si>
  <si>
    <t>How and where water is withdrawn (including main basins)</t>
  </si>
  <si>
    <t xml:space="preserve"> Water is drawn from surface and groundwater sources as well as direct precipitation and runoff into our facilities.
*El Limon Complex (Mina El Limon, Larreynaga, Leon): Southern Central America (Major basin); Estero Real (Minor basin)
*La Libertad Complex &gt; La Libertad Mine (La Libertad, Chontales): Southern Central America (Major basin); Escondido (Minor basin)
*La Libertad Complex &gt; Pavon Mine (Rancho Grande, Matagalpa): Southern Central America (Major basin); Grande de Matagalpa (Minor basin)
*La Libertad Complex &gt; Eastern Borosi Mine (Riscos de Oro, Rosita): Southern Central America (Major basin); Prinzapolka (Minor basin)</t>
  </si>
  <si>
    <t>*Pan (Ely &amp; Eureka, Nevada): Great Basin (Major basin); Spring  / Steptoe Valleys &amp; Diamond / Monitor Valleys (Minor basins); Arid and Low Water Use (Stress)</t>
  </si>
  <si>
    <t>How and where water is consumed</t>
  </si>
  <si>
    <t xml:space="preserve">Our mines operate as much as possible in closed-circuit configurations. Water for the ore processing plant is the most significant use, and more than 90% of it is recycled from the Tailings Storage Facilities (TSF). </t>
  </si>
  <si>
    <t>At Pan Mine, there is no TSF; the heap leach operation and associated ADR plant are a zero-discharge facility, therefore all water is continuously recycled and evaporation is reduced by covering process ponds and burying drip lines. This recirculation avoids putting pressure on freshwater resources.</t>
  </si>
  <si>
    <t>How and where water is discharged  (including main basins)</t>
  </si>
  <si>
    <t>We protect water quality through treatment with technologies to ensure applicable requirements are met for discharge. At our plants in Nicaragua, the water reused to clean impermeable floors in the plant and tank screens, and/or the excess rainwater collected in the TSF is treated chemically with 12% sodium hypochlorite to neutralize any cyanide. This is done in a DETOX plant with activated carbon to lower cyanide concentrations to the levels permitted in national environmental legislation.  Discharges are made from the TSF when there is excess rainfall, according to permits issued by the National Water Authority (ANA). Water samples are taken and analyzed before discharge to verify its quality is within permissible limits(3). Our Limon Plant discharges into watershed 58 of the Tecomapa River and our Libertad Plant to watershed 61 of the Escondido River.</t>
  </si>
  <si>
    <t>Pan Mine is a zero-discharge facility.</t>
  </si>
  <si>
    <t>Water-related impacts the organization has caused or contributed to, or that are directly linked to its operations or business relationships (e.g., impacts caused by runoff).</t>
  </si>
  <si>
    <t>No water-related impacts identified linked to our Nicaraguan assets.</t>
  </si>
  <si>
    <t>Approach used to identify water-related impacts</t>
  </si>
  <si>
    <t>Through preliminary assessments, studies on the use of water by other users, and periodic monitoring and analysis on availability, quality and water balance on our operations by specialized technicians, compliance with legal commitments and related impacts are verified.</t>
  </si>
  <si>
    <t>How water-related impacts are addressed</t>
  </si>
  <si>
    <t>Water related impacts are addressed through the implementation of our Environmental Standards and site-level environmental and/or water management plans. Ongoing engagement with employees, government and regulators is maintained through monthly trainings on our management system, awareness raising campaigns on responsible water management, and increased investment in the improvement of water system for neighboring communities to contribute to long-term efficiency, development and poverty alleviation.</t>
  </si>
  <si>
    <t>Diclosure</t>
  </si>
  <si>
    <t>La Libertad Complex - Libertad Mine</t>
  </si>
  <si>
    <t>La Libertad Complex - Pavon Mine</t>
  </si>
  <si>
    <t>La Libertad Complex - Eastern Borosi Mine</t>
  </si>
  <si>
    <t>Location / Province</t>
  </si>
  <si>
    <t>Rancho Grande, Matagalpa, Nicaragua</t>
  </si>
  <si>
    <t>Riscos de Oro, Rosita, RACCN</t>
  </si>
  <si>
    <t>Ely &amp; Eureka, Nevada</t>
  </si>
  <si>
    <t>Facility located in areas of High or Extremely High Baseline Water Stress?</t>
  </si>
  <si>
    <t>WRI's Water Risk Aqueduct Tool Water Stress Results</t>
  </si>
  <si>
    <t>Low (&lt;10%) Stress</t>
  </si>
  <si>
    <t xml:space="preserve">Low (&lt;10%) Stress
</t>
  </si>
  <si>
    <t>Arid and Low Water Use (Stress)</t>
  </si>
  <si>
    <r>
      <rPr>
        <b/>
        <sz val="8"/>
        <color theme="9"/>
        <rFont val="Arial"/>
        <family val="2"/>
      </rPr>
      <t>Notes:</t>
    </r>
    <r>
      <rPr>
        <sz val="8"/>
        <color theme="9"/>
        <rFont val="Arial"/>
        <family val="2"/>
      </rPr>
      <t xml:space="preserve">
(1) See GRI 303-3 &amp; 303-5 for data on water withdrawn and consumed
(2) Areas with water stress can be defined based on the WRI's Water Risk Aqueduct Tool (https://www.wri.org/applications/aqueduct/water-risk-atlas/#/?advanced=false&amp;basemap=hydro&amp;indicator=bws_cat&amp;lat=26.843677401113002&amp;lng=-456.32812500000006&amp;mapMode=view&amp;month=1&amp;opacity=0.5&amp;ponderation=DEF&amp;predefined=false&amp;projection=absolute&amp;scenario=pessimistic&amp;scope=baseline&amp;timeScale=annual&amp;year=baseline&amp;zoom=5)</t>
    </r>
  </si>
  <si>
    <t>Water withdrawal</t>
  </si>
  <si>
    <t>Water withdrawal (ML)(1)</t>
  </si>
  <si>
    <t>Surface water(2) (total)</t>
  </si>
  <si>
    <t>Freshwater(3) (≤1,000 mg/L Total Dissolved Solids)</t>
  </si>
  <si>
    <t>Other water (&gt;1,000 mg/L Total Dissolved Solids)</t>
  </si>
  <si>
    <t>Groundwater(4) (total)</t>
  </si>
  <si>
    <t>Freshwater (≤1,000 mg/L Total Dissolved Solids)</t>
  </si>
  <si>
    <t>Seawater(5) (total)</t>
  </si>
  <si>
    <t>Produced(6) water (total)</t>
  </si>
  <si>
    <t>Total third-party water(7)</t>
  </si>
  <si>
    <t xml:space="preserve">Surface water  </t>
  </si>
  <si>
    <t xml:space="preserve">Groundwater  </t>
  </si>
  <si>
    <t xml:space="preserve">Seawater  </t>
  </si>
  <si>
    <t xml:space="preserve">Produced water </t>
  </si>
  <si>
    <t>Total water withdrawn: Surface water (total) + groundwater (total) + seawater (total) + produced water (total) + third-party water (total)</t>
  </si>
  <si>
    <r>
      <rPr>
        <b/>
        <sz val="8"/>
        <color theme="9"/>
        <rFont val="Arial"/>
        <family val="2"/>
      </rPr>
      <t>Notes:</t>
    </r>
    <r>
      <rPr>
        <sz val="8"/>
        <color theme="9"/>
        <rFont val="Arial"/>
        <family val="2"/>
      </rPr>
      <t xml:space="preserve">
(1) Water withdrawal refers to the sum of all water drawn from surface water, groundwater, seawater, or a third party for any use over the course of the reporting period
(2) Surface water refers to water that occurs naturally on the Earth’s surface in ice sheets, ice caps, glaciers, icebergs, bogs, ponds, lakes, rivers, and streams
(3) Freshwater refers to water with concentration of total dissolved solids equal to or below 1,000 mg/L
(4) Groundwater refers to water that is being held in, and that can be recovered from, an underground formation
(5) Seawater refers to water in a sea or in an ocean
(6) Produced water refers to water that enters the organization’s boundary as a result of extraction (e.g., crude oil), processing (e.g., sugar cane crushing), or use of any raw material, and has to consequently be managed by the organization
(7) Third-party water refers to municipal water suppliers and municipal wastewater treatment plants, public or private utilities, and other organizations involved in the provision, transport, treatment, disposal, or use of water and effluent</t>
    </r>
  </si>
  <si>
    <t>Water discharge</t>
  </si>
  <si>
    <t>Water discharge (ML)(1)</t>
  </si>
  <si>
    <t>Total water discharge (Surface water + groundwater + seawater + third-party water)</t>
  </si>
  <si>
    <t>Groundwater(3) (total)</t>
  </si>
  <si>
    <t>Seawater(4) (total)</t>
  </si>
  <si>
    <t>Third-party water(5)</t>
  </si>
  <si>
    <t>Water discharge by freshwater and other water</t>
  </si>
  <si>
    <t>Freshwater(6) (≤1,000 mg/L Total Dissolved Solids)</t>
  </si>
  <si>
    <t>Water discharge by level of treatment</t>
  </si>
  <si>
    <t>No treatment</t>
  </si>
  <si>
    <t>Primary treatment: Primary treatment, which aims to remove solid substances that settle or float on the water surface</t>
  </si>
  <si>
    <t>Secondary treatment: aims to remove substances and materials that have remained in the water, or are dissolved or suspended in it</t>
  </si>
  <si>
    <t>Tertiary treatment:  aims to upgrade water to a higher level of quality before it is discharged. It includes processes that remove, for example, heavy metals, nitrogen, and phosphorus (e.g. reverse osmosis and acid water treatment)</t>
  </si>
  <si>
    <r>
      <rPr>
        <b/>
        <sz val="8"/>
        <color theme="9"/>
        <rFont val="Arial"/>
        <family val="2"/>
      </rPr>
      <t>Notes:</t>
    </r>
    <r>
      <rPr>
        <sz val="8"/>
        <color theme="9"/>
        <rFont val="Arial"/>
        <family val="2"/>
      </rPr>
      <t xml:space="preserve">
(1) Water discharge refers to the sum of effluents, used water, and unused water released to surface water, groundwater, seawater, or a third party, for which the organization has no further use, over the course of the reporting period
(2) Surface water refers to water that occurs naturally on the Earth’s surface in ice sheets, ice caps, glaciers, icebergs, bogs, ponds, lakes, rivers, and streams
(3) Groundwater refers to water that is being held in, and that can be recovered from, an underground formation
(4) Seawater refers to water in a sea or in an ocean
(5) Third-party water refers to municipal water suppliers and municipal wastewater treatment plants, public or private utilities, and other organizations involved in the provision, transport, treatment, disposal, or use of water and effluent
(6) Freshwater refers to water with concentration of total dissolved solids equal to or below 1,000 mg/L</t>
    </r>
  </si>
  <si>
    <t>Water consumption</t>
  </si>
  <si>
    <t>Water consumption (ML)(1)</t>
  </si>
  <si>
    <t>FY2021(4)</t>
  </si>
  <si>
    <t>Total water consumption (1)</t>
  </si>
  <si>
    <t>Change in water storage(2), if water storage has been identified as having a significant water-related impact</t>
  </si>
  <si>
    <t>Water recycled (3)</t>
  </si>
  <si>
    <t>Water used (4)
(consumed plus recycled)</t>
  </si>
  <si>
    <t>Percent recycled
(water recycled divided by water used)</t>
  </si>
  <si>
    <t>Water used 
(consumed plus recycled)</t>
  </si>
  <si>
    <r>
      <rPr>
        <b/>
        <sz val="8"/>
        <color theme="9"/>
        <rFont val="Arial"/>
        <family val="2"/>
      </rPr>
      <t>Notes:</t>
    </r>
    <r>
      <rPr>
        <sz val="8"/>
        <color theme="9"/>
        <rFont val="Arial"/>
        <family val="2"/>
      </rPr>
      <t xml:space="preserve">
(1) Sum of all water that has been withdrawn and incorporated into products, used in the production of crops or generated as waste, has evaporated, transpired, or been consumed by humans or livestock, or is polluted to the point of being unusable by other users, and is therefore not released back to surface water, groundwater, seawater, or a third party over the course of the reporting period.  Water consumption includes water that has been stored during the reporting period for use or discharge in a subsequent reporting period. This definition is based on CDP Water Security Reporting Guidance, 2018.
(2) Water storage refers to water held in water storage facilities or reservoirs. Changes in water storage can be calculated using the following formula: Change in water storage = Total water storage at the end of the reporting period - Total water storage at the beginning of the reporting period.
(3) Water recycled is defined as water reused within the site for operational use.
(4) Restatement of information of water used for the La Libertad Complex. Formula corrected.</t>
    </r>
  </si>
  <si>
    <t>Is acid-generating seepage into surrounding surface water and/or groundwater predicted to occur(1)? (Yes, No)</t>
  </si>
  <si>
    <t>If yes, is it actively mitigated(2)? (Yes, No, N/A)</t>
  </si>
  <si>
    <t>If yes, is it under treatment or remediation(3)? (Yes, No, N/A)</t>
  </si>
  <si>
    <t>If ARD occurs, state the mitigation, treatment and/or remediation mechanisms in place and actions taken to manage impacts</t>
  </si>
  <si>
    <r>
      <rPr>
        <b/>
        <sz val="8"/>
        <color theme="9"/>
        <rFont val="Arial"/>
        <family val="2"/>
      </rPr>
      <t>Notes:</t>
    </r>
    <r>
      <rPr>
        <sz val="8"/>
        <color theme="9"/>
        <rFont val="Arial"/>
        <family val="2"/>
      </rPr>
      <t xml:space="preserve">
(1) ARD is predicted to occur if, based on computer simulations, chemical evaluations, and/ or acid base accounting, it is biochemically likely that ARD could form at the mine site.
(2) ARD is considered to be actively mitigated if the entity is preventing the formation of ARD through methods that include, but are not limited to: storing or covering sulfite-bearing minerals to prevent oxidation, flood prevention and mine sealing, mixing of acid buffering materials with acid-producing materials, or chemical treatment of sulphide wastes (e.g., organic chemicals designed to kill sulphide-oxidising bacteria).
(3) ARD is considered under treatment or remediation, if the acidic water discharged from the mine area is captured and undergoes a wastewater treatment process (active or passive).</t>
    </r>
  </si>
  <si>
    <t>Four-year trail of water efficiency (ML)(1)</t>
  </si>
  <si>
    <t>Revenue (in USD$'000s)(2)</t>
  </si>
  <si>
    <t>Production (oz)(2)</t>
  </si>
  <si>
    <t>Water withdrawn (ML)</t>
  </si>
  <si>
    <t>Water efficiency  (ML water withdrawn / USD revenue)</t>
  </si>
  <si>
    <t>Water Withdrawal Intensity (ML per Au eq-oz produced)</t>
  </si>
  <si>
    <r>
      <rPr>
        <b/>
        <sz val="8"/>
        <color theme="9"/>
        <rFont val="Arial"/>
        <family val="2"/>
      </rPr>
      <t>Notes:</t>
    </r>
    <r>
      <rPr>
        <sz val="8"/>
        <color theme="9"/>
        <rFont val="Arial"/>
        <family val="2"/>
      </rPr>
      <t xml:space="preserve">
(1) Water withdrawal efficiency: A measure of economic value produced from water withdrawals. For CDP disclosure, this is calculated as revenue per total water withdrawal volume in the reporting period (informed by SDG indicator 6.4.1). Source: https://guidance.cdp.net/en/guidance?cid=48&amp;ctype=theme&amp;idtype=ThemeID&amp;incchild=1&amp;microsite=0&amp;otype=Guidance&amp;tags=TAG-595%2CTAG-607%2CTAG-599#version-control-water-security
(2) Source: Calibre's MDA FY2023</t>
    </r>
  </si>
  <si>
    <t># incidents(1) of non-compliance that resulted in a formal enforcement of action(s)(2)</t>
  </si>
  <si>
    <t>Two non-material fines received from the National Water Authority for the La Libertad Complex (lack of discharge and delayed report delivery).</t>
  </si>
  <si>
    <t>Yes, both actions were immediately corrected.</t>
  </si>
  <si>
    <t>Not needed.</t>
  </si>
  <si>
    <r>
      <rPr>
        <b/>
        <sz val="8"/>
        <color theme="9"/>
        <rFont val="Arial"/>
        <family val="2"/>
      </rPr>
      <t>Note:</t>
    </r>
    <r>
      <rPr>
        <sz val="8"/>
        <color theme="9"/>
        <rFont val="Arial"/>
        <family val="2"/>
      </rPr>
      <t xml:space="preserve">
(1) Includes incidents governed by applicable jurisdictional statutory permits and regulations, which include the discharge of a hazardous substance, violation of pre-treatment requirements or total maximum daily load (TMDL) exceedances. Typical parameters of concern include arsenic, copper, lead, nickel, zinc, cyanide, radium-226, total suspended solids, pH and toxicity.
(2) Formal enforcement actions are defined as governmental recognised actions that address a violation or threatened violation of water quantity or quality laws, regulations, policies or orders, and can result in administrative penalty orders, administrative orders and judicial actions, among others.</t>
    </r>
  </si>
  <si>
    <t>Proportion of domestic and industrial wastewater flows from mine site safely treated (%)</t>
  </si>
  <si>
    <t>Proportion of bodies of water with good ambient water quality (%)</t>
  </si>
  <si>
    <t>ESG Databook 2023 &gt; Scorecards</t>
  </si>
  <si>
    <t>Sector</t>
  </si>
  <si>
    <t>Topic</t>
  </si>
  <si>
    <t>Site(s)</t>
  </si>
  <si>
    <t>2023 Target(s)</t>
  </si>
  <si>
    <t>2023 Results</t>
  </si>
  <si>
    <t>2023 Performance</t>
  </si>
  <si>
    <t>Learn more in Report Sections</t>
  </si>
  <si>
    <t>Environment</t>
  </si>
  <si>
    <t>Environmental Management</t>
  </si>
  <si>
    <t>- La Libertad Complex: Two non-material fines received from the National Water Authority for lack of discharge and delayed report delivery. Both actions were immediately corrected.
- Pan Mine: Eight operating deviations from air permit limits; two sampling events occurred for potable water system. All actions corrected.</t>
  </si>
  <si>
    <t>Environment &gt; Environment &amp; Biodiversity Management</t>
  </si>
  <si>
    <t xml:space="preserve">Annual environmental budget and management plans in place to meet all obligations. </t>
  </si>
  <si>
    <t>Biodiversity</t>
  </si>
  <si>
    <t>Produce 70,000 trees in Nicaragua to continue contributing to national reforestation plans.</t>
  </si>
  <si>
    <t>129,260 trees produced and delivered to national institutions, 184% above target.</t>
  </si>
  <si>
    <t>Deliver initial closure plans to governing authorities.</t>
  </si>
  <si>
    <t>Review SRCE for updates related to increased mining activity in Nevada.</t>
  </si>
  <si>
    <t xml:space="preserve">Maintain water recirculation from our TSFs in Nicaragua to process plants. </t>
  </si>
  <si>
    <t>68% of water recycled, against 77% last year.</t>
  </si>
  <si>
    <t>Environment &gt; Water &amp; Effluents</t>
  </si>
  <si>
    <t>Implement erosion and sedimentation control measures in all intervened areas at our Nicaraguan assets.</t>
  </si>
  <si>
    <t>Maintain or improve the percentage of recycling of non-mineral waste.</t>
  </si>
  <si>
    <t>Environment &gt; Waste &amp; Materials</t>
  </si>
  <si>
    <t>Operate sanitary landfills to properly dispose common, non-recyclable waste.</t>
  </si>
  <si>
    <t>Successful closure of a trench completed at La Libertad Mine. New trench to be opened 2024 to continue managing waste safely.</t>
  </si>
  <si>
    <t xml:space="preserve">100% of hazardous waste is managed by operators certified by the Ministry of Environment. In 2023, we invested in improving our hydrocarbons storage booths, increasing their capacity and enhancing conditions. </t>
  </si>
  <si>
    <t xml:space="preserve">Implement a new process database system to improve upon reporting and shorten reaction times to non-compliant process conditions. </t>
  </si>
  <si>
    <t>Climate Change</t>
  </si>
  <si>
    <t>Review the TCFD framework’s four recommended areas for reporting and conduct an assessment to identify and understand climate-related risks and opportunities.</t>
  </si>
  <si>
    <t>Environment &gt; GHG Emissions</t>
  </si>
  <si>
    <t xml:space="preserve">Calculate GHG CO2 and CO2E for baseline identifiers at our Pan Mine. </t>
  </si>
  <si>
    <t>Social</t>
  </si>
  <si>
    <t>Social &gt; Labour Rights</t>
  </si>
  <si>
    <t>Health and Safety</t>
  </si>
  <si>
    <t xml:space="preserve">Change Management: 65 % of workforce actively participated in the Time Out for Safety in Q3-2023.
</t>
  </si>
  <si>
    <t>Social &gt; Health &amp; Safety</t>
  </si>
  <si>
    <t>Risk Management and Controls: Delayed and scheduled for Safety Time Out for Q1-2024.</t>
  </si>
  <si>
    <t>Internal inspections and audits, verification: Initiated and extended for first half of 2024.</t>
  </si>
  <si>
    <t>Time Out for Safety Sessions: 98% of Calibre workforce participated in 2023.</t>
  </si>
  <si>
    <t>61% reduction from 2022 in TRIFR (0.40).</t>
  </si>
  <si>
    <t>Rights of Communities &amp; Indigenous Peoples</t>
  </si>
  <si>
    <t>Social &gt; Rights of Communities &amp; Indigenous Peoples</t>
  </si>
  <si>
    <t>Resolution of &gt;80% of community grievances registered.</t>
  </si>
  <si>
    <t>Meetings conducted, with most significance being the Duckwater Shoshone Annual Festival and Pow Wow.</t>
  </si>
  <si>
    <t>Land Acquisition and Resettlement</t>
  </si>
  <si>
    <t>Social &gt; Land &amp; Resource Rights</t>
  </si>
  <si>
    <t>Artisanal and Small-Scale Mining</t>
  </si>
  <si>
    <t>Improvements on the Wasminona-Riscos de Oro road completed at our Eastern Borosi Mine. Water projects at Limon and Libertad ongoing and completion expected by end of 2024.</t>
  </si>
  <si>
    <t>Social &gt; Socioeconomic Contributions</t>
  </si>
  <si>
    <t>Governance</t>
  </si>
  <si>
    <t>Governance &gt; Corporate Governance &amp; Business Ethics</t>
  </si>
  <si>
    <t>Assessment conducted on local openness to additional mechanism and decision taken to decline target, as community prefers use of MSHA to raise concerns or grievances due to its neutrality and external nature.</t>
  </si>
  <si>
    <t>Governance &gt; Tax Transparency</t>
  </si>
  <si>
    <t>Governance &gt; Responsible Procurement</t>
  </si>
  <si>
    <t>Governance &gt; Security Practices</t>
  </si>
  <si>
    <t>2024 Target(s)</t>
  </si>
  <si>
    <t>Environment &amp; Biodiversity Management</t>
  </si>
  <si>
    <t>Zero fines, sanctions or notices of violations for breaching environmental permits.</t>
  </si>
  <si>
    <t>Zero significant(1) environmental events.</t>
  </si>
  <si>
    <t>Biodiversity No Net Loss Plans designed, and execution initiated at all sites.</t>
  </si>
  <si>
    <t>130,000 trees produced to support national reforestation campaign.</t>
  </si>
  <si>
    <t>5 acres of land reclaimed.</t>
  </si>
  <si>
    <t>Water &amp; Effluents</t>
  </si>
  <si>
    <t>Zero Scope 2 emissions maintained through completion of energy efficiency projects at El  Limon and La Libertad complexes.</t>
  </si>
  <si>
    <t>Initial Scope 1 emissions reduction alternatives identified.</t>
  </si>
  <si>
    <t>TCFD Assessment conducted and initial emissions reduction alternatives identified.</t>
  </si>
  <si>
    <t>Divulgation and reinforcement of the corporate values ​​and strategic objectives of the company.</t>
  </si>
  <si>
    <t xml:space="preserve"> 5% reduction in TRIFR compared to 2022 (2.70).</t>
  </si>
  <si>
    <t>Community-related grievances resolved within 30 days.</t>
  </si>
  <si>
    <t>Artisanal &amp; Small-Scale Mining</t>
  </si>
  <si>
    <t>One additional site with co-created Community Development Plans (CDP) in place.</t>
  </si>
  <si>
    <t>5% increase in year on year proportion of local procurement and local employment over total procurement spent / workforce.</t>
  </si>
  <si>
    <t>Increase in year on year proportion of local procurement over total procurement spent.</t>
  </si>
  <si>
    <t xml:space="preserve">Security Practices &amp; Human Rights </t>
  </si>
  <si>
    <t>Desarrollo Minero de Nicaragua, S.A.; Cerro Quiros Gold, S.A.; Eastern Borosi Project S.A.; Borosi Rosita Siuna S.A.; Trton Minera, S.A.; Calibre Mining Nicaragua S.A.</t>
  </si>
  <si>
    <t>Fiore Gold Ltd., Fiore Exploration Ltd.; Calibre Mining (US) Corp.; Calibre Services, LLC; Calibre Real Estate, LLC; Calibre Pan, LLC; Calibre Gold Rock, LLC; Calibre Golden Eagle, LLC; Calibre Eland, LLC; Calibre Pinyon, LLC; Calibre Illipah, LLC</t>
  </si>
  <si>
    <r>
      <rPr>
        <b/>
        <sz val="8"/>
        <color theme="9"/>
        <rFont val="Arial"/>
        <family val="2"/>
      </rPr>
      <t>Notes:</t>
    </r>
    <r>
      <rPr>
        <sz val="8"/>
        <color theme="9"/>
        <rFont val="Arial"/>
        <family val="2"/>
      </rPr>
      <t xml:space="preserve">
(1) Revenues; e.g. net sales plus revenues from financial investments and sales of assets
(2) Cash payments made outside the organization for materials, product components, facilities, and services purchased.
(3) Total payroll (including employee salaries and amounts paid to government institutions on behalf of employees) plus total benefits (excluding training, costs of protective equipment or other cost items directly related to the employee’s job function).
(4) Dividends to all shareholders, plus interest payments made to providers of loans.
(5) Taxes plus related penalties paid at the international, national, and local levels. It excludes deferred taxes, because they may not be paid.
(6) Voluntary donations plus investment of funds in the broader community where the target beneficiaries are external to the organization. Community investments exclude legal and commercial activities or where the purpose of the investment is exclusively commercial. Community investments also exclude any infrastructure investment that is driven primarily by core business needs, or to facilitate the business operations of an organization.
(7) Direct economic value generated’ less ‘economic value distributed’. Restatement of information FY2020-2022 due to miscalculations.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</si>
</sst>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C$&quot;* #,##0_-;\-&quot;C$&quot;* #,##0_-;_-&quot;C$&quot;* &quot;-&quot;_-;_-@_-"/>
    <numFmt numFmtId="43" formatCode="_-* #,##0.00_-;\-* #,##0.00_-;_-* &quot;-&quot;??_-;_-@_-"/>
    <numFmt numFmtId="164" formatCode="_-[$$-409]* #,##0.00_ ;_-[$$-409]* \-#,##0.00\ ;_-[$$-409]* &quot;-&quot;??_ ;_-@_ "/>
    <numFmt numFmtId="165" formatCode="_-* #,##0.000_-;\-* #,##0.000_-;_-* &quot;-&quot;??_-;_-@_-"/>
    <numFmt numFmtId="166" formatCode="_-* #,##0_-;\-* #,##0_-;_-* &quot;-&quot;??_-;_-@_-"/>
    <numFmt numFmtId="167" formatCode="_-[$$-409]* #,##0_ ;_-[$$-409]* \-#,##0\ ;_-[$$-409]* &quot;-&quot;??_ ;_-@_ "/>
    <numFmt numFmtId="168" formatCode="_-[$$-409]* #,##0.0_ ;_-[$$-409]* \-#,##0.0\ ;_-[$$-409]* &quot;-&quot;??_ ;_-@_ "/>
    <numFmt numFmtId="169" formatCode="_-&quot;$&quot;* #,##0.0_-;\-&quot;$&quot;* #,##0.0_-;_-&quot;$&quot;* &quot;-&quot;_-;_-@_-"/>
    <numFmt numFmtId="170" formatCode="_-* #,##0.0000_-;\-* #,##0.0000_-;_-* &quot;-&quot;??_-;_-@_-"/>
    <numFmt numFmtId="171" formatCode="0.0%"/>
  </numFmts>
  <fonts count="75"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Trade Gothic Next"/>
      <family val="2"/>
    </font>
    <font>
      <sz val="10"/>
      <color theme="1"/>
      <name val="Trade Gothic Next"/>
      <family val="2"/>
    </font>
    <font>
      <sz val="10"/>
      <color rgb="FFFF0000"/>
      <name val="Trade Gothic Next"/>
      <family val="2"/>
    </font>
    <font>
      <sz val="9"/>
      <color theme="1"/>
      <name val="Trade Gothic Next"/>
      <family val="2"/>
    </font>
    <font>
      <u/>
      <sz val="11"/>
      <color theme="10"/>
      <name val="Calibri"/>
      <family val="2"/>
      <scheme val="minor"/>
    </font>
    <font>
      <sz val="11"/>
      <color rgb="FF36256E"/>
      <name val="Arial"/>
      <family val="2"/>
    </font>
    <font>
      <sz val="9"/>
      <color theme="1"/>
      <name val="Arial"/>
      <family val="2"/>
    </font>
    <font>
      <sz val="9"/>
      <color rgb="FF013248"/>
      <name val="Arial"/>
      <family val="2"/>
    </font>
    <font>
      <sz val="11"/>
      <color rgb="FF013248"/>
      <name val="Arial"/>
      <family val="2"/>
    </font>
    <font>
      <sz val="11"/>
      <color theme="1"/>
      <name val="Arial"/>
      <family val="2"/>
    </font>
    <font>
      <sz val="9"/>
      <color theme="0"/>
      <name val="Arial"/>
      <family val="2"/>
    </font>
    <font>
      <b/>
      <sz val="15"/>
      <color rgb="FF013248"/>
      <name val="Arial"/>
      <family val="2"/>
    </font>
    <font>
      <sz val="11"/>
      <color theme="0"/>
      <name val="Arial"/>
      <family val="2"/>
    </font>
    <font>
      <sz val="9"/>
      <name val="Arial"/>
      <family val="2"/>
    </font>
    <font>
      <u/>
      <sz val="9"/>
      <color theme="10"/>
      <name val="Trade Gothic Next"/>
      <family val="2"/>
    </font>
    <font>
      <sz val="10"/>
      <color theme="1"/>
      <name val="Calibri"/>
      <family val="2"/>
      <scheme val="minor"/>
    </font>
    <font>
      <sz val="9"/>
      <color theme="1"/>
      <name val="Calibri"/>
      <family val="2"/>
      <scheme val="minor"/>
    </font>
    <font>
      <sz val="8"/>
      <color theme="1"/>
      <name val="Trade Gothic Next"/>
      <family val="2"/>
    </font>
    <font>
      <sz val="8"/>
      <name val="Calibri"/>
      <family val="2"/>
      <scheme val="minor"/>
    </font>
    <font>
      <sz val="20"/>
      <color theme="8"/>
      <name val="Arial"/>
      <family val="2"/>
    </font>
    <font>
      <sz val="10"/>
      <color rgb="FFFF0000"/>
      <name val="Arial"/>
      <family val="2"/>
    </font>
    <font>
      <sz val="10"/>
      <color theme="1"/>
      <name val="Arial"/>
      <family val="2"/>
    </font>
    <font>
      <b/>
      <sz val="10"/>
      <color theme="1"/>
      <name val="Arial"/>
      <family val="2"/>
    </font>
    <font>
      <b/>
      <sz val="10"/>
      <color theme="8"/>
      <name val="Arial"/>
      <family val="2"/>
    </font>
    <font>
      <b/>
      <sz val="9"/>
      <color theme="0"/>
      <name val="Arial"/>
      <family val="2"/>
    </font>
    <font>
      <u/>
      <sz val="9"/>
      <color theme="10"/>
      <name val="Arial"/>
      <family val="2"/>
    </font>
    <font>
      <u/>
      <sz val="10"/>
      <color theme="10"/>
      <name val="Arial"/>
      <family val="2"/>
    </font>
    <font>
      <b/>
      <sz val="13"/>
      <color theme="5"/>
      <name val="Trade Gothic Next"/>
      <family val="2"/>
    </font>
    <font>
      <b/>
      <sz val="13"/>
      <color theme="5"/>
      <name val="Arial"/>
      <family val="2"/>
    </font>
    <font>
      <sz val="11"/>
      <name val="Arial"/>
      <family val="2"/>
    </font>
    <font>
      <b/>
      <sz val="9"/>
      <color theme="1"/>
      <name val="Arial"/>
      <family val="2"/>
    </font>
    <font>
      <b/>
      <sz val="9"/>
      <color rgb="FFFFFFFF"/>
      <name val="Arial"/>
      <family val="2"/>
    </font>
    <font>
      <sz val="8"/>
      <color theme="1"/>
      <name val="Arial"/>
      <family val="2"/>
    </font>
    <font>
      <b/>
      <sz val="11"/>
      <color theme="1"/>
      <name val="Arial"/>
      <family val="2"/>
    </font>
    <font>
      <b/>
      <sz val="35"/>
      <color theme="5"/>
      <name val="Arial"/>
      <family val="2"/>
    </font>
    <font>
      <b/>
      <sz val="15"/>
      <color theme="5"/>
      <name val="Arial"/>
      <family val="2"/>
    </font>
    <font>
      <b/>
      <sz val="15"/>
      <color theme="0"/>
      <name val="Arial"/>
      <family val="2"/>
    </font>
    <font>
      <sz val="9"/>
      <color theme="2" tint="-0.249977111117893"/>
      <name val="Arial"/>
      <family val="2"/>
    </font>
    <font>
      <sz val="9"/>
      <color rgb="FFFF0000"/>
      <name val="Arial"/>
      <family val="2"/>
    </font>
    <font>
      <b/>
      <sz val="15"/>
      <color rgb="FFF93722"/>
      <name val="Arial"/>
      <family val="2"/>
    </font>
    <font>
      <sz val="10"/>
      <color rgb="FFF93722"/>
      <name val="Arial"/>
      <family val="2"/>
    </font>
    <font>
      <sz val="10"/>
      <color rgb="FF002E5D"/>
      <name val="Arial"/>
      <family val="2"/>
    </font>
    <font>
      <u/>
      <sz val="10"/>
      <color rgb="FF002E5D"/>
      <name val="Arial"/>
      <family val="2"/>
    </font>
    <font>
      <sz val="10"/>
      <color rgb="FF002D5D"/>
      <name val="Arial"/>
      <family val="2"/>
    </font>
    <font>
      <sz val="10"/>
      <color theme="9"/>
      <name val="Arial"/>
      <family val="2"/>
    </font>
    <font>
      <b/>
      <sz val="10"/>
      <color theme="9"/>
      <name val="Arial"/>
      <family val="2"/>
    </font>
    <font>
      <b/>
      <sz val="10"/>
      <color rgb="FF00A6C8"/>
      <name val="Arial"/>
      <family val="2"/>
    </font>
    <font>
      <sz val="9"/>
      <color theme="9"/>
      <name val="Arial"/>
      <family val="2"/>
    </font>
    <font>
      <sz val="10"/>
      <color rgb="FF00A6C8"/>
      <name val="Arial"/>
      <family val="2"/>
    </font>
    <font>
      <u/>
      <sz val="9"/>
      <color rgb="FF00A6C8"/>
      <name val="Trade Gothic Next"/>
      <family val="2"/>
    </font>
    <font>
      <sz val="9"/>
      <color rgb="FF00A6C8"/>
      <name val="Arial"/>
      <family val="2"/>
    </font>
    <font>
      <b/>
      <sz val="9"/>
      <color theme="9"/>
      <name val="Arial"/>
      <family val="2"/>
    </font>
    <font>
      <sz val="8"/>
      <color theme="9"/>
      <name val="Arial"/>
      <family val="2"/>
    </font>
    <font>
      <b/>
      <sz val="8"/>
      <color theme="9"/>
      <name val="Arial"/>
      <family val="2"/>
    </font>
    <font>
      <u/>
      <sz val="9"/>
      <color rgb="FF00A6C8"/>
      <name val="Arial"/>
      <family val="2"/>
    </font>
    <font>
      <b/>
      <sz val="9"/>
      <color rgb="FF00A6C8"/>
      <name val="Arial"/>
      <family val="2"/>
    </font>
    <font>
      <u/>
      <sz val="10"/>
      <color theme="9"/>
      <name val="Arial"/>
      <family val="2"/>
    </font>
    <font>
      <sz val="10"/>
      <color theme="9"/>
      <name val="Trade Gothic Next"/>
      <family val="2"/>
    </font>
    <font>
      <sz val="9"/>
      <color theme="5" tint="0.79998168889431442"/>
      <name val="Arial"/>
      <family val="2"/>
    </font>
    <font>
      <u/>
      <sz val="10"/>
      <color rgb="FF00A6C8"/>
      <name val="Arial"/>
      <family val="2"/>
    </font>
    <font>
      <sz val="11"/>
      <color rgb="FF00A6C8"/>
      <name val="Arial"/>
      <family val="2"/>
    </font>
    <font>
      <b/>
      <sz val="15"/>
      <color rgb="FF00A6C8"/>
      <name val="Arial"/>
      <family val="2"/>
    </font>
    <font>
      <sz val="8"/>
      <color theme="9"/>
      <name val="Trade Gothic Next"/>
    </font>
    <font>
      <b/>
      <sz val="8"/>
      <color theme="9"/>
      <name val="Trade Gothic Next"/>
    </font>
    <font>
      <i/>
      <sz val="10"/>
      <color theme="9"/>
      <name val="Arial"/>
      <family val="2"/>
    </font>
    <font>
      <b/>
      <sz val="11"/>
      <color rgb="FF00A6C8"/>
      <name val="Arial"/>
      <family val="2"/>
    </font>
    <font>
      <sz val="9"/>
      <color rgb="FF001726"/>
      <name val="Arial"/>
      <family val="2"/>
    </font>
    <font>
      <sz val="9"/>
      <color rgb="FF002E5D"/>
      <name val="Arial"/>
      <family val="2"/>
    </font>
  </fonts>
  <fills count="11">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FF"/>
        <bgColor indexed="64"/>
      </patternFill>
    </fill>
    <fill>
      <patternFill patternType="solid">
        <fgColor theme="5" tint="0.79998168889431442"/>
        <bgColor indexed="64"/>
      </patternFill>
    </fill>
    <fill>
      <patternFill patternType="solid">
        <fgColor rgb="FF002D5D"/>
        <bgColor indexed="64"/>
      </patternFill>
    </fill>
    <fill>
      <patternFill patternType="solid">
        <fgColor rgb="FFE7F5FA"/>
        <bgColor indexed="64"/>
      </patternFill>
    </fill>
    <fill>
      <patternFill patternType="solid">
        <fgColor rgb="FF00A6C8"/>
        <bgColor indexed="64"/>
      </patternFill>
    </fill>
    <fill>
      <patternFill patternType="solid">
        <fgColor rgb="FF00A6C8"/>
        <bgColor theme="5"/>
      </patternFill>
    </fill>
    <fill>
      <patternFill patternType="solid">
        <fgColor rgb="FFE7F5FA"/>
        <bgColor rgb="FF000000"/>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right/>
      <top style="thin">
        <color theme="8"/>
      </top>
      <bottom/>
      <diagonal/>
    </border>
    <border>
      <left/>
      <right/>
      <top style="thin">
        <color theme="8"/>
      </top>
      <bottom style="thin">
        <color theme="8"/>
      </bottom>
      <diagonal/>
    </border>
    <border>
      <left/>
      <right/>
      <top/>
      <bottom style="thin">
        <color theme="8"/>
      </bottom>
      <diagonal/>
    </border>
    <border>
      <left/>
      <right/>
      <top/>
      <bottom style="medium">
        <color theme="5"/>
      </bottom>
      <diagonal/>
    </border>
    <border>
      <left style="thin">
        <color theme="8"/>
      </left>
      <right/>
      <top/>
      <bottom/>
      <diagonal/>
    </border>
    <border>
      <left/>
      <right style="thin">
        <color theme="8"/>
      </right>
      <top/>
      <bottom/>
      <diagonal/>
    </border>
    <border>
      <left style="thin">
        <color theme="5"/>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diagonal/>
    </border>
    <border>
      <left/>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5"/>
      </left>
      <right/>
      <top/>
      <bottom/>
      <diagonal/>
    </border>
    <border>
      <left/>
      <right style="thin">
        <color theme="5"/>
      </right>
      <top/>
      <bottom/>
      <diagonal/>
    </border>
    <border>
      <left style="thin">
        <color theme="5"/>
      </left>
      <right/>
      <top/>
      <bottom style="thin">
        <color theme="5"/>
      </bottom>
      <diagonal/>
    </border>
    <border>
      <left/>
      <right style="thin">
        <color theme="5"/>
      </right>
      <top/>
      <bottom style="thin">
        <color theme="5"/>
      </bottom>
      <diagonal/>
    </border>
    <border>
      <left/>
      <right/>
      <top/>
      <bottom style="thin">
        <color theme="5"/>
      </bottom>
      <diagonal/>
    </border>
    <border>
      <left style="thin">
        <color theme="5"/>
      </left>
      <right style="thin">
        <color theme="5"/>
      </right>
      <top style="thin">
        <color theme="5"/>
      </top>
      <bottom/>
      <diagonal/>
    </border>
    <border>
      <left style="thin">
        <color theme="5"/>
      </left>
      <right style="thin">
        <color theme="5"/>
      </right>
      <top/>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right/>
      <top style="medium">
        <color theme="5"/>
      </top>
      <bottom/>
      <diagonal/>
    </border>
    <border>
      <left/>
      <right/>
      <top style="thin">
        <color rgb="FFF93722"/>
      </top>
      <bottom/>
      <diagonal/>
    </border>
    <border>
      <left/>
      <right/>
      <top/>
      <bottom style="thin">
        <color rgb="FFF93722"/>
      </bottom>
      <diagonal/>
    </border>
    <border>
      <left style="thin">
        <color rgb="FFF93722"/>
      </left>
      <right style="thin">
        <color rgb="FFF93722"/>
      </right>
      <top style="thin">
        <color rgb="FFF93722"/>
      </top>
      <bottom style="thin">
        <color rgb="FFF93722"/>
      </bottom>
      <diagonal/>
    </border>
    <border>
      <left style="thin">
        <color rgb="FFF93722"/>
      </left>
      <right style="thin">
        <color rgb="FFF93722"/>
      </right>
      <top style="thin">
        <color rgb="FFF93722"/>
      </top>
      <bottom/>
      <diagonal/>
    </border>
    <border>
      <left style="thin">
        <color rgb="FFF93722"/>
      </left>
      <right style="thin">
        <color rgb="FFF93722"/>
      </right>
      <top/>
      <bottom/>
      <diagonal/>
    </border>
    <border>
      <left style="thin">
        <color rgb="FFF93722"/>
      </left>
      <right/>
      <top style="thin">
        <color rgb="FFF93722"/>
      </top>
      <bottom style="thin">
        <color rgb="FFF93722"/>
      </bottom>
      <diagonal/>
    </border>
    <border>
      <left/>
      <right/>
      <top style="thin">
        <color rgb="FFF93722"/>
      </top>
      <bottom style="thin">
        <color rgb="FFF93722"/>
      </bottom>
      <diagonal/>
    </border>
    <border>
      <left/>
      <right style="thin">
        <color rgb="FFF93722"/>
      </right>
      <top style="thin">
        <color rgb="FFF93722"/>
      </top>
      <bottom style="thin">
        <color rgb="FFF93722"/>
      </bottom>
      <diagonal/>
    </border>
    <border>
      <left/>
      <right style="thin">
        <color rgb="FFF93722"/>
      </right>
      <top/>
      <bottom style="thin">
        <color theme="5"/>
      </bottom>
      <diagonal/>
    </border>
    <border>
      <left style="thin">
        <color theme="5"/>
      </left>
      <right style="thin">
        <color theme="5"/>
      </right>
      <top/>
      <bottom style="thin">
        <color theme="5"/>
      </bottom>
      <diagonal/>
    </border>
    <border>
      <left style="thin">
        <color theme="5"/>
      </left>
      <right/>
      <top style="thin">
        <color rgb="FFF93722"/>
      </top>
      <bottom style="thin">
        <color rgb="FFF93722"/>
      </bottom>
      <diagonal/>
    </border>
    <border>
      <left/>
      <right style="thin">
        <color rgb="FFF93722"/>
      </right>
      <top/>
      <bottom style="thin">
        <color rgb="FFF93722"/>
      </bottom>
      <diagonal/>
    </border>
    <border>
      <left style="thin">
        <color rgb="FFF93722"/>
      </left>
      <right/>
      <top/>
      <bottom style="thin">
        <color rgb="FFF93722"/>
      </bottom>
      <diagonal/>
    </border>
    <border>
      <left/>
      <right/>
      <top style="thin">
        <color theme="5"/>
      </top>
      <bottom style="thin">
        <color rgb="FFF93722"/>
      </bottom>
      <diagonal/>
    </border>
    <border>
      <left/>
      <right/>
      <top style="thin">
        <color theme="8"/>
      </top>
      <bottom style="thin">
        <color rgb="FFF93722"/>
      </bottom>
      <diagonal/>
    </border>
    <border>
      <left style="thin">
        <color theme="8"/>
      </left>
      <right/>
      <top style="thin">
        <color theme="8"/>
      </top>
      <bottom style="thin">
        <color rgb="FFF93722"/>
      </bottom>
      <diagonal/>
    </border>
    <border>
      <left/>
      <right style="thin">
        <color rgb="FFF93722"/>
      </right>
      <top/>
      <bottom/>
      <diagonal/>
    </border>
    <border>
      <left style="thin">
        <color rgb="FFF93722"/>
      </left>
      <right/>
      <top style="thin">
        <color rgb="FFF93722"/>
      </top>
      <bottom/>
      <diagonal/>
    </border>
    <border>
      <left/>
      <right style="thin">
        <color rgb="FFF93722"/>
      </right>
      <top style="thin">
        <color rgb="FFF93722"/>
      </top>
      <bottom/>
      <diagonal/>
    </border>
    <border>
      <left/>
      <right style="thin">
        <color rgb="FFF93722"/>
      </right>
      <top style="thin">
        <color theme="8"/>
      </top>
      <bottom style="thin">
        <color theme="8"/>
      </bottom>
      <diagonal/>
    </border>
    <border>
      <left/>
      <right style="thin">
        <color rgb="FFF93722"/>
      </right>
      <top style="thin">
        <color theme="8"/>
      </top>
      <bottom style="thin">
        <color rgb="FFF93722"/>
      </bottom>
      <diagonal/>
    </border>
    <border>
      <left/>
      <right style="thin">
        <color theme="8"/>
      </right>
      <top style="thin">
        <color theme="8"/>
      </top>
      <bottom style="thin">
        <color rgb="FFF93722"/>
      </bottom>
      <diagonal/>
    </border>
    <border>
      <left/>
      <right/>
      <top/>
      <bottom style="thin">
        <color rgb="FF00A6C8"/>
      </bottom>
      <diagonal/>
    </border>
    <border>
      <left/>
      <right/>
      <top style="thin">
        <color rgb="FF00A6C8"/>
      </top>
      <bottom/>
      <diagonal/>
    </border>
    <border>
      <left style="thin">
        <color rgb="FF00A6C8"/>
      </left>
      <right/>
      <top style="thin">
        <color rgb="FF00A6C8"/>
      </top>
      <bottom style="thin">
        <color rgb="FF00A6C8"/>
      </bottom>
      <diagonal/>
    </border>
    <border>
      <left style="thin">
        <color rgb="FF00A6C8"/>
      </left>
      <right/>
      <top/>
      <bottom/>
      <diagonal/>
    </border>
    <border>
      <left/>
      <right/>
      <top style="thin">
        <color rgb="FF00A6C8"/>
      </top>
      <bottom style="thin">
        <color rgb="FF00A6C8"/>
      </bottom>
      <diagonal/>
    </border>
    <border>
      <left/>
      <right style="thin">
        <color rgb="FF00A6C8"/>
      </right>
      <top style="thin">
        <color rgb="FF00A6C8"/>
      </top>
      <bottom style="thin">
        <color rgb="FF00A6C8"/>
      </bottom>
      <diagonal/>
    </border>
    <border>
      <left style="thin">
        <color rgb="FF00A6C8"/>
      </left>
      <right/>
      <top style="thin">
        <color rgb="FF00A6C8"/>
      </top>
      <bottom/>
      <diagonal/>
    </border>
    <border>
      <left/>
      <right style="thin">
        <color rgb="FF00A6C8"/>
      </right>
      <top style="thin">
        <color rgb="FF00A6C8"/>
      </top>
      <bottom/>
      <diagonal/>
    </border>
    <border>
      <left style="thin">
        <color rgb="FFE7F5FA"/>
      </left>
      <right style="thin">
        <color rgb="FFE7F5FA"/>
      </right>
      <top style="thin">
        <color rgb="FFE7F5FA"/>
      </top>
      <bottom style="thin">
        <color rgb="FFE7F5FA"/>
      </bottom>
      <diagonal/>
    </border>
    <border>
      <left style="thin">
        <color rgb="FFE7F5FA"/>
      </left>
      <right/>
      <top style="thin">
        <color rgb="FFE7F5FA"/>
      </top>
      <bottom style="thin">
        <color rgb="FFE7F5FA"/>
      </bottom>
      <diagonal/>
    </border>
    <border>
      <left/>
      <right style="thin">
        <color rgb="FFE7F5FA"/>
      </right>
      <top style="thin">
        <color rgb="FFE7F5FA"/>
      </top>
      <bottom style="thin">
        <color rgb="FFE7F5FA"/>
      </bottom>
      <diagonal/>
    </border>
    <border>
      <left style="thin">
        <color rgb="FFE7F5FA"/>
      </left>
      <right/>
      <top/>
      <bottom style="thin">
        <color rgb="FFE7F5FA"/>
      </bottom>
      <diagonal/>
    </border>
    <border>
      <left/>
      <right style="thin">
        <color rgb="FFE7F5FA"/>
      </right>
      <top/>
      <bottom style="thin">
        <color rgb="FFE7F5FA"/>
      </bottom>
      <diagonal/>
    </border>
    <border>
      <left style="thin">
        <color rgb="FF00A6C8"/>
      </left>
      <right style="thin">
        <color rgb="FF00A6C8"/>
      </right>
      <top style="thin">
        <color rgb="FF00A6C8"/>
      </top>
      <bottom style="thin">
        <color rgb="FF00A6C8"/>
      </bottom>
      <diagonal/>
    </border>
    <border>
      <left style="thin">
        <color rgb="FF00A6C8"/>
      </left>
      <right style="thin">
        <color rgb="FF00A6C8"/>
      </right>
      <top style="thin">
        <color rgb="FF00A6C8"/>
      </top>
      <bottom/>
      <diagonal/>
    </border>
    <border>
      <left/>
      <right style="thin">
        <color rgb="FF00A6C8"/>
      </right>
      <top/>
      <bottom/>
      <diagonal/>
    </border>
    <border>
      <left style="thin">
        <color rgb="FFF93722"/>
      </left>
      <right/>
      <top style="thin">
        <color rgb="FF00A6C8"/>
      </top>
      <bottom style="thin">
        <color rgb="FFF93722"/>
      </bottom>
      <diagonal/>
    </border>
    <border>
      <left/>
      <right/>
      <top style="thin">
        <color rgb="FFE7F5FA"/>
      </top>
      <bottom style="thin">
        <color rgb="FFE7F5FA"/>
      </bottom>
      <diagonal/>
    </border>
    <border>
      <left style="thin">
        <color rgb="FFF93722"/>
      </left>
      <right style="thin">
        <color rgb="FFF93722"/>
      </right>
      <top/>
      <bottom style="thin">
        <color rgb="FFF93722"/>
      </bottom>
      <diagonal/>
    </border>
    <border>
      <left/>
      <right style="medium">
        <color theme="5"/>
      </right>
      <top style="thin">
        <color rgb="FF00A6C8"/>
      </top>
      <bottom/>
      <diagonal/>
    </border>
    <border>
      <left style="medium">
        <color theme="5"/>
      </left>
      <right/>
      <top style="thin">
        <color rgb="FF00A6C8"/>
      </top>
      <bottom/>
      <diagonal/>
    </border>
    <border>
      <left style="thin">
        <color theme="0"/>
      </left>
      <right/>
      <top/>
      <bottom/>
      <diagonal/>
    </border>
    <border>
      <left style="medium">
        <color theme="5"/>
      </left>
      <right/>
      <top/>
      <bottom style="thin">
        <color rgb="FFF93722"/>
      </bottom>
      <diagonal/>
    </border>
    <border>
      <left style="thin">
        <color theme="0"/>
      </left>
      <right/>
      <top style="thin">
        <color rgb="FF00A6C8"/>
      </top>
      <bottom/>
      <diagonal/>
    </border>
    <border>
      <left style="thin">
        <color rgb="FFF93722"/>
      </left>
      <right/>
      <top style="thin">
        <color theme="5"/>
      </top>
      <bottom style="thin">
        <color rgb="FFF93722"/>
      </bottom>
      <diagonal/>
    </border>
    <border>
      <left style="thin">
        <color rgb="FFF93722"/>
      </left>
      <right style="thin">
        <color theme="0"/>
      </right>
      <top style="thin">
        <color rgb="FFF93722"/>
      </top>
      <bottom style="thin">
        <color rgb="FFF93722"/>
      </bottom>
      <diagonal/>
    </border>
    <border>
      <left style="thin">
        <color theme="0"/>
      </left>
      <right style="thin">
        <color rgb="FF00A6C8"/>
      </right>
      <top style="thin">
        <color rgb="FF00A6C8"/>
      </top>
      <bottom style="thin">
        <color rgb="FF00A6C8"/>
      </bottom>
      <diagonal/>
    </border>
    <border>
      <left style="thin">
        <color rgb="FFF93722"/>
      </left>
      <right/>
      <top/>
      <bottom/>
      <diagonal/>
    </border>
    <border>
      <left/>
      <right style="thin">
        <color rgb="FFF93722"/>
      </right>
      <top style="thin">
        <color theme="5"/>
      </top>
      <bottom/>
      <diagonal/>
    </border>
    <border>
      <left/>
      <right style="thin">
        <color rgb="FFF93722"/>
      </right>
      <top style="thin">
        <color theme="5"/>
      </top>
      <bottom style="thin">
        <color rgb="FFF93722"/>
      </bottom>
      <diagonal/>
    </border>
    <border>
      <left/>
      <right style="thin">
        <color theme="0"/>
      </right>
      <top/>
      <bottom/>
      <diagonal/>
    </border>
    <border>
      <left style="thin">
        <color rgb="FFE7F5FA"/>
      </left>
      <right style="thin">
        <color rgb="FFE7F5FA"/>
      </right>
      <top style="thin">
        <color rgb="FFE7F5FA"/>
      </top>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
      <left style="thin">
        <color theme="5" tint="0.79998168889431442"/>
      </left>
      <right style="thin">
        <color theme="5" tint="0.79998168889431442"/>
      </right>
      <top/>
      <bottom style="thin">
        <color theme="5" tint="0.79998168889431442"/>
      </bottom>
      <diagonal/>
    </border>
    <border>
      <left style="thin">
        <color rgb="FFE7F5FA"/>
      </left>
      <right style="thin">
        <color rgb="FFE7F5FA"/>
      </right>
      <top/>
      <bottom/>
      <diagonal/>
    </border>
    <border>
      <left/>
      <right style="thin">
        <color rgb="FFF93722"/>
      </right>
      <top/>
      <bottom style="thin">
        <color theme="8"/>
      </bottom>
      <diagonal/>
    </border>
    <border>
      <left/>
      <right/>
      <top style="thin">
        <color theme="0"/>
      </top>
      <bottom/>
      <diagonal/>
    </border>
    <border>
      <left/>
      <right/>
      <top/>
      <bottom style="thin">
        <color theme="0"/>
      </bottom>
      <diagonal/>
    </border>
    <border>
      <left/>
      <right/>
      <top style="thin">
        <color theme="0"/>
      </top>
      <bottom style="thin">
        <color theme="0"/>
      </bottom>
      <diagonal/>
    </border>
    <border>
      <left/>
      <right/>
      <top style="thin">
        <color rgb="FF00A6C8"/>
      </top>
      <bottom style="thin">
        <color rgb="FFF93722"/>
      </bottom>
      <diagonal/>
    </border>
    <border>
      <left/>
      <right style="thin">
        <color rgb="FFF93722"/>
      </right>
      <top style="thin">
        <color rgb="FF00A6C8"/>
      </top>
      <bottom style="thin">
        <color rgb="FFF93722"/>
      </bottom>
      <diagonal/>
    </border>
    <border>
      <left/>
      <right style="thin">
        <color rgb="FFF93722"/>
      </right>
      <top style="thin">
        <color theme="5"/>
      </top>
      <bottom style="thin">
        <color theme="5"/>
      </bottom>
      <diagonal/>
    </border>
    <border>
      <left style="thin">
        <color rgb="FF00A6C8"/>
      </left>
      <right style="thin">
        <color rgb="FF00A6C8"/>
      </right>
      <top/>
      <bottom/>
      <diagonal/>
    </border>
  </borders>
  <cellStyleXfs count="13">
    <xf numFmtId="0" fontId="0" fillId="0" borderId="0"/>
    <xf numFmtId="0" fontId="2" fillId="0" borderId="2" applyNumberFormat="0" applyFill="0" applyAlignment="0" applyProtection="0"/>
    <xf numFmtId="0" fontId="3" fillId="0" borderId="0" applyNumberFormat="0" applyFill="0" applyBorder="0" applyAlignment="0" applyProtection="0"/>
    <xf numFmtId="0" fontId="5" fillId="0" borderId="3" applyNumberFormat="0" applyFill="0" applyAlignment="0" applyProtection="0"/>
    <xf numFmtId="0" fontId="6" fillId="2" borderId="0" applyNumberFormat="0" applyBorder="0" applyAlignment="0" applyProtection="0"/>
    <xf numFmtId="0" fontId="21"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18" fillId="0" borderId="1"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745">
    <xf numFmtId="0" fontId="0" fillId="0" borderId="0" xfId="0"/>
    <xf numFmtId="0" fontId="8" fillId="0" borderId="0" xfId="0" applyFont="1"/>
    <xf numFmtId="0" fontId="9" fillId="0" borderId="0" xfId="0" applyFont="1"/>
    <xf numFmtId="0" fontId="4" fillId="0" borderId="0" xfId="0" applyFont="1"/>
    <xf numFmtId="0" fontId="10" fillId="0" borderId="0" xfId="0" applyFont="1"/>
    <xf numFmtId="0" fontId="12" fillId="0" borderId="0" xfId="0" applyFont="1"/>
    <xf numFmtId="0" fontId="15" fillId="0" borderId="0" xfId="0" applyFont="1"/>
    <xf numFmtId="0" fontId="16" fillId="0" borderId="0" xfId="0" applyFont="1"/>
    <xf numFmtId="0" fontId="13" fillId="0" borderId="0" xfId="0" applyFont="1" applyAlignment="1">
      <alignment horizontal="left" vertical="top" wrapText="1"/>
    </xf>
    <xf numFmtId="0" fontId="19" fillId="0" borderId="0" xfId="0" applyFont="1"/>
    <xf numFmtId="0" fontId="22" fillId="0" borderId="0" xfId="0" applyFont="1"/>
    <xf numFmtId="0" fontId="23" fillId="0" borderId="0" xfId="0" applyFont="1"/>
    <xf numFmtId="0" fontId="17" fillId="0" borderId="0" xfId="0" applyFont="1"/>
    <xf numFmtId="0" fontId="17" fillId="0" borderId="0" xfId="0" applyFont="1" applyAlignment="1">
      <alignment horizontal="left" vertical="top" wrapText="1"/>
    </xf>
    <xf numFmtId="0" fontId="14" fillId="4" borderId="0" xfId="0" applyFont="1" applyFill="1" applyAlignment="1">
      <alignment vertical="center"/>
    </xf>
    <xf numFmtId="0" fontId="20" fillId="4" borderId="0" xfId="0" applyFont="1" applyFill="1" applyAlignment="1">
      <alignment horizontal="left" vertical="center" wrapText="1"/>
    </xf>
    <xf numFmtId="0" fontId="13" fillId="0" borderId="0" xfId="0" applyFont="1"/>
    <xf numFmtId="0" fontId="26" fillId="0" borderId="0" xfId="0" applyFont="1" applyAlignment="1">
      <alignment horizontal="left" wrapText="1"/>
    </xf>
    <xf numFmtId="0" fontId="27" fillId="0" borderId="0" xfId="0" applyFont="1" applyAlignment="1">
      <alignment horizontal="left"/>
    </xf>
    <xf numFmtId="0" fontId="27" fillId="0" borderId="0" xfId="0" applyFont="1"/>
    <xf numFmtId="0" fontId="28" fillId="0" borderId="0" xfId="0" applyFont="1"/>
    <xf numFmtId="0" fontId="28" fillId="0" borderId="0" xfId="0" applyFont="1" applyAlignment="1">
      <alignment horizontal="left" vertical="top" wrapText="1"/>
    </xf>
    <xf numFmtId="0" fontId="28" fillId="0" borderId="0" xfId="0" applyFont="1" applyAlignment="1">
      <alignment vertical="top" wrapText="1"/>
    </xf>
    <xf numFmtId="0" fontId="30" fillId="3" borderId="0" xfId="4" applyFont="1" applyFill="1" applyBorder="1" applyAlignment="1">
      <alignment horizontal="left"/>
    </xf>
    <xf numFmtId="0" fontId="32" fillId="0" borderId="0" xfId="5" applyFont="1"/>
    <xf numFmtId="0" fontId="36" fillId="0" borderId="0" xfId="0" applyFont="1"/>
    <xf numFmtId="0" fontId="39" fillId="0" borderId="0" xfId="0" applyFont="1" applyAlignment="1">
      <alignment horizontal="left" vertical="top" wrapText="1"/>
    </xf>
    <xf numFmtId="0" fontId="28" fillId="0" borderId="0" xfId="2" applyFont="1"/>
    <xf numFmtId="0" fontId="16" fillId="0" borderId="0" xfId="2" applyFont="1"/>
    <xf numFmtId="0" fontId="13" fillId="0" borderId="0" xfId="0" applyFont="1" applyAlignment="1">
      <alignment vertical="top" wrapText="1"/>
    </xf>
    <xf numFmtId="0" fontId="39" fillId="0" borderId="0" xfId="0" applyFont="1" applyAlignment="1">
      <alignment vertical="top" wrapText="1"/>
    </xf>
    <xf numFmtId="0" fontId="16" fillId="0" borderId="0" xfId="0" applyFont="1" applyAlignment="1">
      <alignment horizontal="left" vertical="top" wrapText="1"/>
    </xf>
    <xf numFmtId="0" fontId="19" fillId="0" borderId="0" xfId="0" applyFont="1" applyAlignment="1">
      <alignment horizontal="left" vertical="top" wrapText="1"/>
    </xf>
    <xf numFmtId="0" fontId="40" fillId="0" borderId="0" xfId="0" applyFont="1" applyAlignment="1">
      <alignment horizontal="left" vertical="top" wrapText="1"/>
    </xf>
    <xf numFmtId="0" fontId="40" fillId="0" borderId="0" xfId="0" applyFont="1"/>
    <xf numFmtId="9" fontId="28" fillId="0" borderId="0" xfId="0" applyNumberFormat="1" applyFont="1" applyAlignment="1">
      <alignment horizontal="left" vertical="top" wrapText="1"/>
    </xf>
    <xf numFmtId="9" fontId="13" fillId="0" borderId="0" xfId="9" applyFont="1" applyFill="1" applyAlignment="1">
      <alignment horizontal="left" vertical="top" wrapText="1"/>
    </xf>
    <xf numFmtId="1" fontId="13" fillId="0" borderId="0" xfId="0" applyNumberFormat="1" applyFont="1" applyAlignment="1">
      <alignment horizontal="left" vertical="top" wrapText="1"/>
    </xf>
    <xf numFmtId="164" fontId="13" fillId="0" borderId="0" xfId="0" applyNumberFormat="1" applyFont="1" applyAlignment="1">
      <alignment horizontal="left" vertical="top" wrapText="1"/>
    </xf>
    <xf numFmtId="0" fontId="37" fillId="0" borderId="0" xfId="0" applyFont="1" applyAlignment="1">
      <alignment horizontal="left" vertical="top" wrapText="1"/>
    </xf>
    <xf numFmtId="0" fontId="13" fillId="0" borderId="0" xfId="0" applyFont="1" applyAlignment="1">
      <alignment horizontal="left" vertical="top" wrapText="1" indent="1"/>
    </xf>
    <xf numFmtId="0" fontId="31" fillId="0" borderId="0" xfId="0" applyFont="1" applyAlignment="1">
      <alignment horizontal="left" vertical="top" wrapText="1"/>
    </xf>
    <xf numFmtId="9" fontId="13" fillId="0" borderId="0" xfId="10" applyFont="1" applyAlignment="1">
      <alignment horizontal="left" vertical="top" wrapText="1"/>
    </xf>
    <xf numFmtId="0" fontId="28" fillId="0" borderId="0" xfId="2" applyFont="1" applyFill="1"/>
    <xf numFmtId="0" fontId="16" fillId="0" borderId="0" xfId="2" applyFont="1" applyFill="1"/>
    <xf numFmtId="0" fontId="37" fillId="0" borderId="0" xfId="0" applyFont="1" applyAlignment="1">
      <alignment horizontal="left" vertical="center" wrapText="1"/>
    </xf>
    <xf numFmtId="1" fontId="28" fillId="0" borderId="0" xfId="0" applyNumberFormat="1" applyFont="1" applyAlignment="1">
      <alignment horizontal="left" vertical="top" wrapText="1"/>
    </xf>
    <xf numFmtId="0" fontId="30" fillId="0" borderId="0" xfId="0" applyFont="1"/>
    <xf numFmtId="9" fontId="28" fillId="0" borderId="0" xfId="9" applyFont="1" applyAlignment="1">
      <alignment horizontal="left" vertical="top" wrapText="1"/>
    </xf>
    <xf numFmtId="0" fontId="28" fillId="0" borderId="0" xfId="0" applyFont="1" applyAlignment="1">
      <alignment horizontal="left" vertical="top" wrapText="1" indent="2"/>
    </xf>
    <xf numFmtId="0" fontId="37" fillId="0" borderId="0" xfId="0" applyFont="1"/>
    <xf numFmtId="0" fontId="37" fillId="0" borderId="25" xfId="0" applyFont="1" applyBorder="1" applyAlignment="1">
      <alignment horizontal="left" vertical="top" wrapText="1"/>
    </xf>
    <xf numFmtId="0" fontId="37" fillId="0" borderId="30" xfId="0" applyFont="1" applyBorder="1" applyAlignment="1">
      <alignment horizontal="left" vertical="top" wrapText="1"/>
    </xf>
    <xf numFmtId="0" fontId="31" fillId="0" borderId="0" xfId="0" applyFont="1"/>
    <xf numFmtId="2" fontId="16" fillId="0" borderId="0" xfId="0" applyNumberFormat="1" applyFont="1" applyAlignment="1">
      <alignment horizontal="left" vertical="top" wrapText="1"/>
    </xf>
    <xf numFmtId="0" fontId="44" fillId="0" borderId="0" xfId="0" applyFont="1" applyAlignment="1">
      <alignment horizontal="left" vertical="top" wrapText="1"/>
    </xf>
    <xf numFmtId="0" fontId="44" fillId="0" borderId="0" xfId="0" applyFont="1"/>
    <xf numFmtId="9" fontId="13" fillId="0" borderId="0" xfId="10" applyFont="1"/>
    <xf numFmtId="9" fontId="16" fillId="0" borderId="0" xfId="10" applyFont="1"/>
    <xf numFmtId="9" fontId="16" fillId="0" borderId="0" xfId="10" applyFont="1" applyAlignment="1">
      <alignment horizontal="left" vertical="top" wrapText="1"/>
    </xf>
    <xf numFmtId="0" fontId="13" fillId="0" borderId="0" xfId="0" applyFont="1" applyAlignment="1">
      <alignment vertical="center" wrapText="1"/>
    </xf>
    <xf numFmtId="0" fontId="45" fillId="0" borderId="0" xfId="0" applyFont="1" applyAlignment="1">
      <alignment horizontal="left" vertical="top" wrapText="1"/>
    </xf>
    <xf numFmtId="0" fontId="21" fillId="0" borderId="0" xfId="5" applyAlignment="1">
      <alignment horizontal="left" vertical="top" wrapText="1"/>
    </xf>
    <xf numFmtId="0" fontId="41" fillId="0" borderId="0" xfId="0" applyFont="1" applyAlignment="1">
      <alignment horizontal="left" wrapText="1"/>
    </xf>
    <xf numFmtId="0" fontId="28" fillId="0" borderId="0" xfId="0" quotePrefix="1" applyFont="1" applyAlignment="1">
      <alignment horizontal="left" vertical="top" wrapText="1"/>
    </xf>
    <xf numFmtId="0" fontId="33" fillId="0" borderId="0" xfId="5" applyFont="1" applyBorder="1" applyAlignment="1">
      <alignment horizontal="left" vertical="top" wrapText="1"/>
    </xf>
    <xf numFmtId="0" fontId="24" fillId="0" borderId="0" xfId="0" applyFont="1" applyAlignment="1">
      <alignment horizontal="left" vertical="top" wrapText="1"/>
    </xf>
    <xf numFmtId="0" fontId="16" fillId="0" borderId="0" xfId="2" applyFont="1" applyProtection="1"/>
    <xf numFmtId="0" fontId="28" fillId="0" borderId="32" xfId="0" applyFont="1" applyBorder="1"/>
    <xf numFmtId="0" fontId="13" fillId="0" borderId="0" xfId="0" applyFont="1" applyAlignment="1">
      <alignment horizontal="left" vertical="center" wrapText="1"/>
    </xf>
    <xf numFmtId="9" fontId="13" fillId="0" borderId="0" xfId="0" applyNumberFormat="1" applyFont="1" applyAlignment="1">
      <alignment horizontal="left" vertical="center" wrapText="1"/>
    </xf>
    <xf numFmtId="0" fontId="13" fillId="0" borderId="0" xfId="0" applyFont="1" applyAlignment="1">
      <alignment horizontal="right" vertical="center" wrapText="1"/>
    </xf>
    <xf numFmtId="0" fontId="13" fillId="0" borderId="0" xfId="0" applyFont="1" applyAlignment="1">
      <alignment horizontal="left" vertical="center" wrapText="1" indent="1"/>
    </xf>
    <xf numFmtId="0" fontId="13" fillId="0" borderId="0" xfId="0" applyFont="1" applyAlignment="1">
      <alignment horizontal="left" vertical="center" wrapText="1" indent="3"/>
    </xf>
    <xf numFmtId="0" fontId="37" fillId="0" borderId="0" xfId="0" applyFont="1" applyAlignment="1">
      <alignment horizontal="left" vertical="center" wrapText="1" indent="1"/>
    </xf>
    <xf numFmtId="0" fontId="29" fillId="0" borderId="0" xfId="0" applyFont="1" applyAlignment="1">
      <alignment horizontal="left" vertical="top" wrapText="1"/>
    </xf>
    <xf numFmtId="0" fontId="8" fillId="0" borderId="32" xfId="0" applyFont="1" applyBorder="1"/>
    <xf numFmtId="0" fontId="13" fillId="6" borderId="0" xfId="0" applyFont="1" applyFill="1" applyAlignment="1">
      <alignment horizontal="left" vertical="top" wrapText="1"/>
    </xf>
    <xf numFmtId="1" fontId="13" fillId="0" borderId="0" xfId="0" applyNumberFormat="1" applyFont="1" applyAlignment="1">
      <alignment horizontal="left" vertical="center" wrapText="1"/>
    </xf>
    <xf numFmtId="1" fontId="13" fillId="0" borderId="0" xfId="0" applyNumberFormat="1" applyFont="1" applyAlignment="1">
      <alignment horizontal="left" vertical="center" wrapText="1" indent="1"/>
    </xf>
    <xf numFmtId="0" fontId="39" fillId="0" borderId="0" xfId="0" applyFont="1" applyAlignment="1">
      <alignment horizontal="left" vertical="center" wrapText="1" indent="1"/>
    </xf>
    <xf numFmtId="0" fontId="48" fillId="0" borderId="0" xfId="0" applyFont="1" applyAlignment="1">
      <alignment horizontal="left" vertical="top" wrapText="1"/>
    </xf>
    <xf numFmtId="0" fontId="49" fillId="0" borderId="0" xfId="0" applyFont="1" applyAlignment="1">
      <alignment horizontal="left" vertical="top" wrapText="1"/>
    </xf>
    <xf numFmtId="0" fontId="46" fillId="0" borderId="0" xfId="1" applyFont="1" applyBorder="1" applyAlignment="1">
      <alignment horizontal="left"/>
    </xf>
    <xf numFmtId="0" fontId="28" fillId="6" borderId="0" xfId="0" applyFont="1" applyFill="1"/>
    <xf numFmtId="0" fontId="35" fillId="0" borderId="0" xfId="1" applyFont="1" applyBorder="1" applyAlignment="1">
      <alignment horizontal="left"/>
    </xf>
    <xf numFmtId="0" fontId="16" fillId="0" borderId="32" xfId="2" applyFont="1" applyBorder="1"/>
    <xf numFmtId="0" fontId="16" fillId="0" borderId="0" xfId="2" applyFont="1" applyBorder="1"/>
    <xf numFmtId="9" fontId="13" fillId="0" borderId="0" xfId="0" applyNumberFormat="1" applyFont="1" applyAlignment="1">
      <alignment horizontal="left" vertical="center" wrapText="1" indent="1"/>
    </xf>
    <xf numFmtId="0" fontId="13" fillId="0" borderId="0" xfId="0" quotePrefix="1" applyFont="1" applyAlignment="1">
      <alignment horizontal="left" vertical="center" wrapText="1" indent="1"/>
    </xf>
    <xf numFmtId="9" fontId="13" fillId="0" borderId="0" xfId="0" quotePrefix="1" applyNumberFormat="1" applyFont="1" applyAlignment="1">
      <alignment horizontal="left" vertical="center" wrapText="1" indent="1"/>
    </xf>
    <xf numFmtId="9" fontId="13" fillId="0" borderId="0" xfId="10" applyFont="1" applyFill="1" applyAlignment="1">
      <alignment horizontal="left" vertical="center" wrapText="1" indent="1"/>
    </xf>
    <xf numFmtId="0" fontId="35" fillId="0" borderId="0" xfId="1" applyFont="1" applyBorder="1" applyAlignment="1"/>
    <xf numFmtId="0" fontId="21" fillId="0" borderId="0" xfId="5" applyBorder="1" applyAlignment="1">
      <alignment horizontal="left" vertical="top" wrapText="1"/>
    </xf>
    <xf numFmtId="1" fontId="13" fillId="0" borderId="0" xfId="0" quotePrefix="1" applyNumberFormat="1" applyFont="1" applyAlignment="1">
      <alignment horizontal="left" vertical="center" wrapText="1" indent="1"/>
    </xf>
    <xf numFmtId="1" fontId="13" fillId="0" borderId="0" xfId="0" applyNumberFormat="1" applyFont="1" applyAlignment="1">
      <alignment horizontal="left" vertical="center" wrapText="1" indent="2"/>
    </xf>
    <xf numFmtId="0" fontId="28" fillId="0" borderId="0" xfId="2" applyFont="1" applyBorder="1"/>
    <xf numFmtId="0" fontId="31" fillId="0" borderId="0" xfId="0" applyFont="1" applyAlignment="1">
      <alignment horizontal="left" vertical="center" wrapText="1"/>
    </xf>
    <xf numFmtId="9" fontId="17" fillId="0" borderId="0" xfId="9" applyFont="1" applyFill="1" applyAlignment="1">
      <alignment horizontal="left" vertical="top" wrapText="1"/>
    </xf>
    <xf numFmtId="0" fontId="31" fillId="0" borderId="0" xfId="0" applyFont="1" applyAlignment="1">
      <alignment horizontal="left" vertical="top" wrapText="1" indent="1"/>
    </xf>
    <xf numFmtId="1" fontId="13" fillId="0" borderId="0" xfId="0" applyNumberFormat="1" applyFont="1" applyAlignment="1">
      <alignment horizontal="right" vertical="center" wrapText="1"/>
    </xf>
    <xf numFmtId="0" fontId="16" fillId="0" borderId="0" xfId="2" applyFont="1" applyFill="1" applyBorder="1"/>
    <xf numFmtId="0" fontId="46" fillId="0" borderId="0" xfId="1" applyFont="1" applyFill="1" applyBorder="1" applyAlignment="1">
      <alignment horizontal="left"/>
    </xf>
    <xf numFmtId="0" fontId="13" fillId="0" borderId="0" xfId="0" applyFont="1" applyAlignment="1">
      <alignment horizontal="left" vertical="center" wrapText="1" indent="5"/>
    </xf>
    <xf numFmtId="2" fontId="28" fillId="0" borderId="0" xfId="0" applyNumberFormat="1" applyFont="1" applyAlignment="1">
      <alignment horizontal="left" vertical="top" wrapText="1"/>
    </xf>
    <xf numFmtId="2" fontId="28" fillId="0" borderId="0" xfId="0" applyNumberFormat="1" applyFont="1" applyAlignment="1">
      <alignment horizontal="left" vertical="center" wrapText="1"/>
    </xf>
    <xf numFmtId="166" fontId="37" fillId="0" borderId="0" xfId="6" applyNumberFormat="1" applyFont="1" applyFill="1" applyBorder="1" applyAlignment="1">
      <alignment vertical="center" wrapText="1"/>
    </xf>
    <xf numFmtId="9" fontId="37" fillId="0" borderId="0" xfId="9" applyFont="1" applyFill="1" applyBorder="1" applyAlignment="1">
      <alignment vertical="center" wrapText="1"/>
    </xf>
    <xf numFmtId="166" fontId="13" fillId="0" borderId="0" xfId="6" applyNumberFormat="1" applyFont="1" applyFill="1" applyBorder="1" applyAlignment="1">
      <alignment vertical="center" wrapText="1"/>
    </xf>
    <xf numFmtId="9" fontId="13" fillId="0" borderId="0" xfId="9" applyFont="1" applyFill="1" applyBorder="1" applyAlignment="1">
      <alignment vertical="center" wrapText="1"/>
    </xf>
    <xf numFmtId="0" fontId="35" fillId="0" borderId="0" xfId="1" applyFont="1" applyFill="1" applyBorder="1" applyAlignment="1">
      <alignment horizontal="left"/>
    </xf>
    <xf numFmtId="0" fontId="28" fillId="0" borderId="0" xfId="0" applyFont="1" applyAlignment="1">
      <alignment horizontal="left" vertical="center" wrapText="1" indent="1"/>
    </xf>
    <xf numFmtId="0" fontId="13" fillId="0" borderId="0" xfId="0" applyFont="1" applyAlignment="1">
      <alignment vertical="center"/>
    </xf>
    <xf numFmtId="0" fontId="10" fillId="0" borderId="0" xfId="0" applyFont="1" applyAlignment="1">
      <alignment vertical="center"/>
    </xf>
    <xf numFmtId="0" fontId="23" fillId="0" borderId="0" xfId="0" applyFont="1" applyAlignment="1">
      <alignment vertical="center"/>
    </xf>
    <xf numFmtId="0" fontId="28" fillId="6" borderId="0" xfId="0" applyFont="1" applyFill="1" applyAlignment="1">
      <alignment horizontal="left" vertical="top" wrapText="1"/>
    </xf>
    <xf numFmtId="0" fontId="16" fillId="6" borderId="0" xfId="2" applyFont="1" applyFill="1"/>
    <xf numFmtId="0" fontId="16" fillId="6" borderId="0" xfId="2" applyFont="1" applyFill="1" applyBorder="1"/>
    <xf numFmtId="0" fontId="13" fillId="6" borderId="0" xfId="0" applyFont="1" applyFill="1"/>
    <xf numFmtId="0" fontId="8" fillId="6" borderId="0" xfId="0" applyFont="1" applyFill="1"/>
    <xf numFmtId="0" fontId="30" fillId="0" borderId="0" xfId="0" applyFont="1" applyAlignment="1">
      <alignment vertical="center" wrapText="1"/>
    </xf>
    <xf numFmtId="0" fontId="30" fillId="0" borderId="30" xfId="0" applyFont="1" applyBorder="1" applyAlignment="1">
      <alignment vertical="center" wrapText="1"/>
    </xf>
    <xf numFmtId="0" fontId="30" fillId="0" borderId="25" xfId="0" applyFont="1" applyBorder="1" applyAlignment="1">
      <alignment vertical="center" wrapText="1"/>
    </xf>
    <xf numFmtId="0" fontId="30" fillId="0" borderId="30" xfId="0" applyFont="1" applyBorder="1" applyAlignment="1">
      <alignment horizontal="left" vertical="center" wrapText="1"/>
    </xf>
    <xf numFmtId="0" fontId="30" fillId="0" borderId="25" xfId="0" applyFont="1" applyBorder="1" applyAlignment="1">
      <alignment horizontal="left" vertical="center" wrapText="1"/>
    </xf>
    <xf numFmtId="0" fontId="16" fillId="0" borderId="0" xfId="0" applyFont="1" applyAlignment="1">
      <alignment horizontal="left" vertical="center" wrapText="1"/>
    </xf>
    <xf numFmtId="0" fontId="28" fillId="0" borderId="0" xfId="0" applyFont="1" applyAlignment="1">
      <alignment horizontal="left" vertical="center" indent="1"/>
    </xf>
    <xf numFmtId="0" fontId="8" fillId="0" borderId="0" xfId="0" applyFont="1" applyAlignment="1">
      <alignment horizontal="left" vertical="center" indent="1"/>
    </xf>
    <xf numFmtId="0" fontId="0" fillId="0" borderId="0" xfId="0" applyAlignment="1">
      <alignment horizontal="left" vertical="center" indent="1"/>
    </xf>
    <xf numFmtId="0" fontId="13" fillId="0" borderId="0" xfId="0" applyFont="1" applyAlignment="1">
      <alignment horizontal="left" vertical="center"/>
    </xf>
    <xf numFmtId="0" fontId="10" fillId="0" borderId="0" xfId="0" applyFont="1" applyAlignment="1">
      <alignment horizontal="left" vertical="center"/>
    </xf>
    <xf numFmtId="0" fontId="23" fillId="0" borderId="0" xfId="0" applyFont="1" applyAlignment="1">
      <alignment horizontal="left" vertical="center"/>
    </xf>
    <xf numFmtId="0" fontId="16" fillId="0" borderId="0" xfId="2" applyFont="1" applyBorder="1" applyAlignment="1">
      <alignment horizontal="left" vertical="center" indent="1"/>
    </xf>
    <xf numFmtId="0" fontId="28" fillId="0" borderId="0" xfId="0" quotePrefix="1" applyFont="1" applyAlignment="1">
      <alignment horizontal="left" vertical="center" wrapText="1" indent="1"/>
    </xf>
    <xf numFmtId="0" fontId="34" fillId="0" borderId="0" xfId="1" applyFont="1" applyBorder="1" applyAlignment="1">
      <alignment horizontal="left"/>
    </xf>
    <xf numFmtId="0" fontId="7" fillId="0" borderId="0" xfId="2" applyFont="1" applyBorder="1"/>
    <xf numFmtId="12" fontId="28" fillId="0" borderId="0" xfId="9" applyNumberFormat="1" applyFont="1" applyFill="1" applyBorder="1" applyAlignment="1">
      <alignment vertical="top"/>
    </xf>
    <xf numFmtId="12" fontId="28" fillId="0" borderId="0" xfId="9" applyNumberFormat="1" applyFont="1" applyFill="1" applyBorder="1" applyAlignment="1">
      <alignment horizontal="left" vertical="center" indent="1"/>
    </xf>
    <xf numFmtId="0" fontId="13" fillId="0" borderId="0" xfId="0" applyFont="1" applyAlignment="1">
      <alignment horizontal="left" vertical="center" indent="1"/>
    </xf>
    <xf numFmtId="0" fontId="10" fillId="0" borderId="0" xfId="0" applyFont="1" applyAlignment="1">
      <alignment horizontal="left" vertical="center" indent="1"/>
    </xf>
    <xf numFmtId="0" fontId="23" fillId="0" borderId="0" xfId="0" applyFont="1" applyAlignment="1">
      <alignment horizontal="left" vertical="center" indent="1"/>
    </xf>
    <xf numFmtId="0" fontId="50" fillId="0" borderId="0" xfId="5" quotePrefix="1" applyFont="1" applyBorder="1" applyAlignment="1">
      <alignment horizontal="left" vertical="center" wrapText="1"/>
    </xf>
    <xf numFmtId="0" fontId="20" fillId="0" borderId="0" xfId="0" applyFont="1" applyAlignment="1">
      <alignment horizontal="left" vertical="center" wrapText="1" indent="1"/>
    </xf>
    <xf numFmtId="166" fontId="20" fillId="0" borderId="0" xfId="6" applyNumberFormat="1" applyFont="1" applyBorder="1" applyAlignment="1">
      <alignment horizontal="left" vertical="center" wrapText="1" indent="1"/>
    </xf>
    <xf numFmtId="166" fontId="20" fillId="0" borderId="0" xfId="6" applyNumberFormat="1" applyFont="1" applyFill="1" applyBorder="1" applyAlignment="1">
      <alignment horizontal="left" vertical="center" wrapText="1" indent="1"/>
    </xf>
    <xf numFmtId="9" fontId="16" fillId="0" borderId="0" xfId="10" applyFont="1" applyFill="1"/>
    <xf numFmtId="0" fontId="43" fillId="6" borderId="0" xfId="5" applyFont="1" applyFill="1" applyAlignment="1">
      <alignment horizontal="left" vertical="center" wrapText="1" indent="1"/>
    </xf>
    <xf numFmtId="0" fontId="28" fillId="0" borderId="47" xfId="0" applyFont="1" applyBorder="1"/>
    <xf numFmtId="0" fontId="51" fillId="0" borderId="0" xfId="0" applyFont="1" applyAlignment="1">
      <alignment vertical="top"/>
    </xf>
    <xf numFmtId="0" fontId="51" fillId="0" borderId="0" xfId="0" applyFont="1"/>
    <xf numFmtId="0" fontId="54" fillId="0" borderId="0" xfId="0" applyFont="1" applyAlignment="1">
      <alignment horizontal="left" vertical="center" indent="1"/>
    </xf>
    <xf numFmtId="0" fontId="13" fillId="8" borderId="54" xfId="0" applyFont="1" applyFill="1" applyBorder="1" applyAlignment="1">
      <alignment horizontal="left" vertical="center" indent="1"/>
    </xf>
    <xf numFmtId="0" fontId="54" fillId="0" borderId="54" xfId="0" applyFont="1" applyBorder="1" applyAlignment="1">
      <alignment horizontal="left" vertical="center" indent="1"/>
    </xf>
    <xf numFmtId="0" fontId="13" fillId="8" borderId="55" xfId="0" applyFont="1" applyFill="1" applyBorder="1" applyAlignment="1">
      <alignment horizontal="left" vertical="center" indent="1"/>
    </xf>
    <xf numFmtId="0" fontId="13" fillId="0" borderId="56" xfId="0" applyFont="1" applyBorder="1"/>
    <xf numFmtId="0" fontId="54" fillId="0" borderId="0" xfId="0" applyFont="1" applyAlignment="1">
      <alignment horizontal="left" vertical="center" wrapText="1"/>
    </xf>
    <xf numFmtId="0" fontId="55" fillId="0" borderId="0" xfId="0" applyFont="1" applyAlignment="1">
      <alignment vertical="center"/>
    </xf>
    <xf numFmtId="0" fontId="57" fillId="0" borderId="0" xfId="0" applyFont="1" applyAlignment="1">
      <alignment vertical="center"/>
    </xf>
    <xf numFmtId="0" fontId="13" fillId="8" borderId="0" xfId="0" applyFont="1" applyFill="1" applyAlignment="1">
      <alignment horizontal="left" vertical="center" wrapText="1" indent="1"/>
    </xf>
    <xf numFmtId="0" fontId="13" fillId="8" borderId="54" xfId="0" applyFont="1" applyFill="1" applyBorder="1" applyAlignment="1">
      <alignment horizontal="left" vertical="center" wrapText="1" indent="1"/>
    </xf>
    <xf numFmtId="0" fontId="13" fillId="8" borderId="55" xfId="0" applyFont="1" applyFill="1" applyBorder="1" applyAlignment="1">
      <alignment horizontal="left" vertical="center" wrapText="1" indent="1"/>
    </xf>
    <xf numFmtId="0" fontId="13" fillId="0" borderId="53" xfId="0" applyFont="1" applyBorder="1" applyAlignment="1">
      <alignment horizontal="left" vertical="top" wrapText="1"/>
    </xf>
    <xf numFmtId="0" fontId="54" fillId="0" borderId="54" xfId="0" applyFont="1" applyBorder="1" applyAlignment="1">
      <alignment horizontal="left" vertical="center" wrapText="1"/>
    </xf>
    <xf numFmtId="0" fontId="13" fillId="8" borderId="57" xfId="0" applyFont="1" applyFill="1" applyBorder="1" applyAlignment="1">
      <alignment horizontal="left" vertical="center" wrapText="1" indent="1"/>
    </xf>
    <xf numFmtId="0" fontId="17" fillId="8" borderId="57" xfId="0" applyFont="1" applyFill="1" applyBorder="1" applyAlignment="1">
      <alignment horizontal="left" vertical="center" wrapText="1" indent="1"/>
    </xf>
    <xf numFmtId="0" fontId="28" fillId="0" borderId="56" xfId="0" applyFont="1" applyBorder="1"/>
    <xf numFmtId="0" fontId="28" fillId="0" borderId="53" xfId="0" applyFont="1" applyBorder="1"/>
    <xf numFmtId="0" fontId="51" fillId="0" borderId="0" xfId="2" applyFont="1" applyProtection="1"/>
    <xf numFmtId="0" fontId="58" fillId="0" borderId="0" xfId="0" applyFont="1" applyAlignment="1">
      <alignment horizontal="left" vertical="center" wrapText="1" indent="1"/>
    </xf>
    <xf numFmtId="9" fontId="54" fillId="0" borderId="0" xfId="0" applyNumberFormat="1" applyFont="1" applyAlignment="1">
      <alignment horizontal="center" vertical="center" wrapText="1"/>
    </xf>
    <xf numFmtId="0" fontId="17" fillId="8" borderId="0" xfId="0" applyFont="1" applyFill="1" applyAlignment="1">
      <alignment horizontal="center" vertical="center"/>
    </xf>
    <xf numFmtId="0" fontId="17" fillId="8" borderId="0" xfId="0" applyFont="1" applyFill="1" applyAlignment="1">
      <alignment horizontal="left" vertical="center"/>
    </xf>
    <xf numFmtId="0" fontId="17" fillId="8" borderId="55" xfId="0" applyFont="1" applyFill="1" applyBorder="1" applyAlignment="1">
      <alignment horizontal="left" vertical="center" indent="1"/>
    </xf>
    <xf numFmtId="0" fontId="17" fillId="8" borderId="54" xfId="0" applyFont="1" applyFill="1" applyBorder="1" applyAlignment="1">
      <alignment vertical="center"/>
    </xf>
    <xf numFmtId="0" fontId="17" fillId="8" borderId="57" xfId="0" applyFont="1" applyFill="1" applyBorder="1" applyAlignment="1">
      <alignment vertical="center"/>
    </xf>
    <xf numFmtId="9" fontId="54" fillId="0" borderId="54" xfId="0" applyNumberFormat="1" applyFont="1" applyBorder="1" applyAlignment="1">
      <alignment horizontal="center" vertical="center" wrapText="1"/>
    </xf>
    <xf numFmtId="0" fontId="47" fillId="0" borderId="53" xfId="0" applyFont="1" applyBorder="1"/>
    <xf numFmtId="43" fontId="54" fillId="0" borderId="0" xfId="6" applyFont="1" applyFill="1" applyBorder="1" applyAlignment="1" applyProtection="1">
      <alignment horizontal="right" vertical="center" wrapText="1"/>
    </xf>
    <xf numFmtId="0" fontId="17" fillId="8" borderId="55" xfId="0" applyFont="1" applyFill="1" applyBorder="1" applyAlignment="1">
      <alignment horizontal="left" vertical="center" wrapText="1" indent="1"/>
    </xf>
    <xf numFmtId="0" fontId="17" fillId="8" borderId="57" xfId="0" applyFont="1" applyFill="1" applyBorder="1" applyAlignment="1">
      <alignment horizontal="left" vertical="center" wrapText="1"/>
    </xf>
    <xf numFmtId="0" fontId="17" fillId="8" borderId="58" xfId="0" applyFont="1" applyFill="1" applyBorder="1" applyAlignment="1">
      <alignment horizontal="left" vertical="center" wrapText="1"/>
    </xf>
    <xf numFmtId="0" fontId="54" fillId="0" borderId="0" xfId="0" applyFont="1" applyAlignment="1">
      <alignment horizontal="left" vertical="center" wrapText="1" indent="1"/>
    </xf>
    <xf numFmtId="0" fontId="54" fillId="0" borderId="0" xfId="0" applyFont="1" applyAlignment="1">
      <alignment horizontal="center" vertical="center" wrapText="1"/>
    </xf>
    <xf numFmtId="0" fontId="55" fillId="0" borderId="0" xfId="0" applyFont="1"/>
    <xf numFmtId="0" fontId="17" fillId="8" borderId="58" xfId="0" applyFont="1" applyFill="1" applyBorder="1" applyAlignment="1">
      <alignment horizontal="center" vertical="center" wrapText="1"/>
    </xf>
    <xf numFmtId="0" fontId="17" fillId="8" borderId="55" xfId="7" applyFont="1" applyFill="1" applyBorder="1" applyAlignment="1" applyProtection="1">
      <alignment horizontal="left" vertical="center" wrapText="1" indent="1"/>
    </xf>
    <xf numFmtId="0" fontId="17" fillId="8" borderId="58" xfId="0" applyFont="1" applyFill="1" applyBorder="1" applyAlignment="1">
      <alignment horizontal="left" vertical="center" wrapText="1" indent="1"/>
    </xf>
    <xf numFmtId="0" fontId="54" fillId="0" borderId="0" xfId="0" quotePrefix="1" applyFont="1" applyAlignment="1">
      <alignment horizontal="left" vertical="center" wrapText="1"/>
    </xf>
    <xf numFmtId="0" fontId="61" fillId="0" borderId="54" xfId="5" applyFont="1" applyBorder="1" applyAlignment="1">
      <alignment horizontal="left" vertical="center" indent="1"/>
    </xf>
    <xf numFmtId="0" fontId="57" fillId="0" borderId="0" xfId="0" applyFont="1"/>
    <xf numFmtId="0" fontId="61" fillId="0" borderId="0" xfId="5" applyFont="1" applyAlignment="1">
      <alignment horizontal="left" vertical="center" indent="1"/>
    </xf>
    <xf numFmtId="0" fontId="54" fillId="0" borderId="17" xfId="0" applyFont="1" applyBorder="1" applyAlignment="1">
      <alignment horizontal="left" vertical="center" wrapText="1" indent="1"/>
    </xf>
    <xf numFmtId="0" fontId="54" fillId="0" borderId="17" xfId="0" applyFont="1" applyBorder="1" applyAlignment="1">
      <alignment horizontal="center" vertical="center" wrapText="1"/>
    </xf>
    <xf numFmtId="0" fontId="54" fillId="0" borderId="18" xfId="0" applyFont="1" applyBorder="1" applyAlignment="1">
      <alignment horizontal="center" vertical="center" wrapText="1"/>
    </xf>
    <xf numFmtId="0" fontId="54" fillId="0" borderId="19" xfId="0" applyFont="1" applyBorder="1" applyAlignment="1">
      <alignment horizontal="left" vertical="center" wrapText="1" indent="1"/>
    </xf>
    <xf numFmtId="0" fontId="54" fillId="0" borderId="21" xfId="0" applyFont="1" applyBorder="1" applyAlignment="1">
      <alignment horizontal="center" vertical="center" wrapText="1"/>
    </xf>
    <xf numFmtId="0" fontId="54" fillId="0" borderId="19" xfId="0" applyFont="1" applyBorder="1" applyAlignment="1">
      <alignment horizontal="center" vertical="center" wrapText="1"/>
    </xf>
    <xf numFmtId="0" fontId="54" fillId="0" borderId="20" xfId="0" applyFont="1" applyBorder="1" applyAlignment="1">
      <alignment horizontal="center" vertical="center" wrapText="1"/>
    </xf>
    <xf numFmtId="0" fontId="38" fillId="8" borderId="55" xfId="0" applyFont="1" applyFill="1" applyBorder="1" applyAlignment="1">
      <alignment horizontal="left" vertical="center" wrapText="1" indent="1"/>
    </xf>
    <xf numFmtId="0" fontId="13" fillId="8" borderId="57" xfId="0" applyFont="1" applyFill="1" applyBorder="1" applyAlignment="1">
      <alignment horizontal="center" vertical="center" wrapText="1"/>
    </xf>
    <xf numFmtId="0" fontId="62" fillId="0" borderId="0" xfId="0" applyFont="1" applyAlignment="1">
      <alignment horizontal="center" wrapText="1"/>
    </xf>
    <xf numFmtId="0" fontId="62" fillId="0" borderId="18" xfId="0" applyFont="1" applyBorder="1" applyAlignment="1">
      <alignment horizontal="center" wrapText="1"/>
    </xf>
    <xf numFmtId="0" fontId="62" fillId="0" borderId="17" xfId="0" applyFont="1" applyBorder="1" applyAlignment="1">
      <alignment horizontal="center" wrapText="1"/>
    </xf>
    <xf numFmtId="0" fontId="13" fillId="8" borderId="55" xfId="0" applyFont="1" applyFill="1" applyBorder="1" applyAlignment="1">
      <alignment horizontal="center" vertical="center" wrapText="1"/>
    </xf>
    <xf numFmtId="0" fontId="51" fillId="0" borderId="0" xfId="2" applyFont="1"/>
    <xf numFmtId="0" fontId="54" fillId="0" borderId="0" xfId="0" applyFont="1" applyAlignment="1">
      <alignment horizontal="left" vertical="top" wrapText="1"/>
    </xf>
    <xf numFmtId="0" fontId="46" fillId="0" borderId="53" xfId="1" applyFont="1" applyBorder="1" applyAlignment="1">
      <alignment horizontal="left"/>
    </xf>
    <xf numFmtId="0" fontId="21" fillId="0" borderId="53" xfId="5" applyBorder="1" applyAlignment="1">
      <alignment horizontal="left" vertical="top" wrapText="1"/>
    </xf>
    <xf numFmtId="0" fontId="53" fillId="0" borderId="53" xfId="0" applyFont="1" applyBorder="1" applyAlignment="1">
      <alignment horizontal="left" vertical="top" wrapText="1"/>
    </xf>
    <xf numFmtId="0" fontId="53" fillId="0" borderId="0" xfId="0" applyFont="1" applyAlignment="1">
      <alignment horizontal="left" vertical="top" wrapText="1"/>
    </xf>
    <xf numFmtId="0" fontId="54" fillId="0" borderId="0" xfId="0" applyFont="1" applyAlignment="1">
      <alignment vertical="center" wrapText="1"/>
    </xf>
    <xf numFmtId="0" fontId="13" fillId="8" borderId="57" xfId="0" applyFont="1" applyFill="1" applyBorder="1" applyAlignment="1">
      <alignment vertical="center" wrapText="1"/>
    </xf>
    <xf numFmtId="0" fontId="13" fillId="8" borderId="58" xfId="0" applyFont="1" applyFill="1" applyBorder="1" applyAlignment="1">
      <alignment vertical="center" wrapText="1"/>
    </xf>
    <xf numFmtId="0" fontId="31" fillId="8" borderId="55" xfId="0" applyFont="1" applyFill="1" applyBorder="1" applyAlignment="1">
      <alignment horizontal="left" vertical="center" wrapText="1" indent="1"/>
    </xf>
    <xf numFmtId="0" fontId="13" fillId="8" borderId="58" xfId="0" applyFont="1" applyFill="1" applyBorder="1" applyAlignment="1">
      <alignment horizontal="left" vertical="center" wrapText="1"/>
    </xf>
    <xf numFmtId="0" fontId="35" fillId="0" borderId="53" xfId="1" applyFont="1" applyBorder="1" applyAlignment="1">
      <alignment horizontal="left"/>
    </xf>
    <xf numFmtId="1" fontId="54" fillId="0" borderId="0" xfId="0" applyNumberFormat="1" applyFont="1" applyAlignment="1">
      <alignment horizontal="left" vertical="center" wrapText="1"/>
    </xf>
    <xf numFmtId="1" fontId="54" fillId="0" borderId="0" xfId="0" applyNumberFormat="1" applyFont="1" applyAlignment="1">
      <alignment horizontal="center" vertical="center" wrapText="1"/>
    </xf>
    <xf numFmtId="0" fontId="13" fillId="8" borderId="57" xfId="0" applyFont="1" applyFill="1" applyBorder="1" applyAlignment="1">
      <alignment horizontal="left" vertical="center" wrapText="1"/>
    </xf>
    <xf numFmtId="9" fontId="54" fillId="0" borderId="0" xfId="0" applyNumberFormat="1" applyFont="1" applyAlignment="1">
      <alignment horizontal="left" vertical="center" wrapText="1" indent="1"/>
    </xf>
    <xf numFmtId="9" fontId="54" fillId="0" borderId="0" xfId="0" applyNumberFormat="1" applyFont="1" applyAlignment="1">
      <alignment horizontal="left" vertical="center" wrapText="1"/>
    </xf>
    <xf numFmtId="0" fontId="54" fillId="0" borderId="0" xfId="0" quotePrefix="1" applyFont="1" applyAlignment="1">
      <alignment horizontal="left" vertical="center" wrapText="1" indent="1"/>
    </xf>
    <xf numFmtId="0" fontId="13" fillId="8" borderId="58" xfId="0" applyFont="1" applyFill="1" applyBorder="1" applyAlignment="1">
      <alignment horizontal="left" vertical="center" wrapText="1" indent="1"/>
    </xf>
    <xf numFmtId="9" fontId="54" fillId="0" borderId="0" xfId="0" quotePrefix="1" applyNumberFormat="1" applyFont="1" applyAlignment="1">
      <alignment horizontal="left" vertical="center" wrapText="1" indent="1"/>
    </xf>
    <xf numFmtId="9" fontId="54" fillId="0" borderId="0" xfId="10" applyFont="1" applyFill="1" applyAlignment="1">
      <alignment horizontal="left" vertical="center" wrapText="1" indent="1"/>
    </xf>
    <xf numFmtId="9" fontId="54" fillId="0" borderId="0" xfId="9" applyFont="1" applyFill="1" applyAlignment="1">
      <alignment horizontal="left" vertical="center" wrapText="1" indent="1"/>
    </xf>
    <xf numFmtId="0" fontId="35" fillId="0" borderId="53" xfId="1" applyFont="1" applyBorder="1" applyAlignment="1"/>
    <xf numFmtId="1" fontId="54" fillId="0" borderId="0" xfId="0" applyNumberFormat="1" applyFont="1" applyAlignment="1">
      <alignment vertical="center" wrapText="1"/>
    </xf>
    <xf numFmtId="9" fontId="54" fillId="0" borderId="0" xfId="9" applyFont="1" applyAlignment="1">
      <alignment vertical="center" wrapText="1"/>
    </xf>
    <xf numFmtId="1" fontId="54" fillId="0" borderId="0" xfId="0" quotePrefix="1" applyNumberFormat="1" applyFont="1" applyAlignment="1">
      <alignment horizontal="left" vertical="center" wrapText="1" indent="1"/>
    </xf>
    <xf numFmtId="1" fontId="54" fillId="0" borderId="0" xfId="0" applyNumberFormat="1" applyFont="1" applyAlignment="1">
      <alignment horizontal="left" vertical="center" wrapText="1" indent="1"/>
    </xf>
    <xf numFmtId="1" fontId="54" fillId="0" borderId="0" xfId="0" applyNumberFormat="1" applyFont="1" applyAlignment="1">
      <alignment horizontal="right" vertical="center" wrapText="1"/>
    </xf>
    <xf numFmtId="0" fontId="16" fillId="0" borderId="53" xfId="2" applyFont="1" applyBorder="1"/>
    <xf numFmtId="0" fontId="58" fillId="0" borderId="17" xfId="0" applyFont="1" applyBorder="1" applyAlignment="1">
      <alignment horizontal="left" vertical="center" wrapText="1" indent="1"/>
    </xf>
    <xf numFmtId="0" fontId="64" fillId="0" borderId="39" xfId="0" applyFont="1" applyBorder="1" applyAlignment="1">
      <alignment vertical="center"/>
    </xf>
    <xf numFmtId="1" fontId="54" fillId="0" borderId="11" xfId="0" applyNumberFormat="1" applyFont="1" applyBorder="1" applyAlignment="1">
      <alignment horizontal="right" vertical="center" wrapText="1"/>
    </xf>
    <xf numFmtId="0" fontId="58" fillId="0" borderId="10" xfId="0" applyFont="1" applyBorder="1" applyAlignment="1">
      <alignment horizontal="left" vertical="center" wrapText="1" indent="1"/>
    </xf>
    <xf numFmtId="1" fontId="58" fillId="0" borderId="11" xfId="0" applyNumberFormat="1" applyFont="1" applyBorder="1" applyAlignment="1">
      <alignment horizontal="right" vertical="center" wrapText="1"/>
    </xf>
    <xf numFmtId="1" fontId="54" fillId="0" borderId="18" xfId="0" applyNumberFormat="1" applyFont="1" applyBorder="1" applyAlignment="1">
      <alignment horizontal="right" vertical="center" wrapText="1"/>
    </xf>
    <xf numFmtId="1" fontId="54" fillId="0" borderId="13" xfId="0" applyNumberFormat="1" applyFont="1" applyBorder="1" applyAlignment="1">
      <alignment horizontal="right" vertical="center" wrapText="1"/>
    </xf>
    <xf numFmtId="0" fontId="31" fillId="9" borderId="55" xfId="0" applyFont="1" applyFill="1" applyBorder="1" applyAlignment="1">
      <alignment horizontal="left" vertical="top" wrapText="1" indent="1"/>
    </xf>
    <xf numFmtId="0" fontId="31" fillId="9" borderId="58" xfId="0" applyFont="1" applyFill="1" applyBorder="1" applyAlignment="1">
      <alignment horizontal="left" vertical="top" wrapText="1"/>
    </xf>
    <xf numFmtId="9" fontId="54" fillId="0" borderId="0" xfId="9" applyFont="1" applyFill="1" applyAlignment="1">
      <alignment horizontal="left" vertical="center" wrapText="1" indent="2"/>
    </xf>
    <xf numFmtId="9" fontId="54" fillId="0" borderId="0" xfId="9" applyFont="1" applyFill="1" applyAlignment="1">
      <alignment horizontal="left" vertical="center" wrapText="1"/>
    </xf>
    <xf numFmtId="9" fontId="54" fillId="0" borderId="0" xfId="9" applyFont="1" applyAlignment="1">
      <alignment horizontal="left" vertical="center" wrapText="1" indent="2"/>
    </xf>
    <xf numFmtId="9" fontId="54" fillId="0" borderId="0" xfId="9" applyFont="1" applyAlignment="1">
      <alignment horizontal="left" vertical="center" wrapText="1"/>
    </xf>
    <xf numFmtId="0" fontId="39" fillId="0" borderId="53" xfId="0" applyFont="1" applyBorder="1" applyAlignment="1">
      <alignment horizontal="left" vertical="center" wrapText="1" indent="1"/>
    </xf>
    <xf numFmtId="0" fontId="54" fillId="0" borderId="0" xfId="0" applyFont="1" applyAlignment="1">
      <alignment horizontal="left" vertical="center" wrapText="1" indent="2"/>
    </xf>
    <xf numFmtId="0" fontId="13" fillId="8" borderId="59" xfId="0" applyFont="1" applyFill="1" applyBorder="1" applyAlignment="1">
      <alignment horizontal="left" vertical="center" wrapText="1" indent="1"/>
    </xf>
    <xf numFmtId="0" fontId="13" fillId="8" borderId="60" xfId="0" applyFont="1" applyFill="1" applyBorder="1" applyAlignment="1">
      <alignment horizontal="left" vertical="center" wrapText="1"/>
    </xf>
    <xf numFmtId="9" fontId="54" fillId="0" borderId="0" xfId="9" applyFont="1" applyAlignment="1">
      <alignment horizontal="left" vertical="center" wrapText="1" indent="1"/>
    </xf>
    <xf numFmtId="0" fontId="13" fillId="8" borderId="57" xfId="0" applyFont="1" applyFill="1" applyBorder="1" applyAlignment="1">
      <alignment horizontal="left" vertical="center" wrapText="1" indent="2"/>
    </xf>
    <xf numFmtId="0" fontId="31" fillId="8" borderId="57" xfId="0" applyFont="1" applyFill="1" applyBorder="1" applyAlignment="1">
      <alignment horizontal="left" vertical="center" wrapText="1"/>
    </xf>
    <xf numFmtId="0" fontId="31" fillId="8" borderId="58" xfId="0" applyFont="1" applyFill="1" applyBorder="1" applyAlignment="1">
      <alignment horizontal="left" vertical="center" wrapText="1"/>
    </xf>
    <xf numFmtId="1" fontId="54" fillId="0" borderId="20" xfId="0" applyNumberFormat="1" applyFont="1" applyBorder="1" applyAlignment="1">
      <alignment horizontal="right" vertical="center" wrapText="1"/>
    </xf>
    <xf numFmtId="0" fontId="13" fillId="8" borderId="0" xfId="0" applyFont="1" applyFill="1" applyAlignment="1">
      <alignment horizontal="left" vertical="center" wrapText="1" indent="2"/>
    </xf>
    <xf numFmtId="0" fontId="13" fillId="8" borderId="0" xfId="0" applyFont="1" applyFill="1" applyAlignment="1">
      <alignment horizontal="left" vertical="center" wrapText="1"/>
    </xf>
    <xf numFmtId="0" fontId="13" fillId="8" borderId="54" xfId="0" applyFont="1" applyFill="1" applyBorder="1" applyAlignment="1">
      <alignment horizontal="left" vertical="center" wrapText="1"/>
    </xf>
    <xf numFmtId="9" fontId="54" fillId="0" borderId="0" xfId="9" applyFont="1" applyBorder="1" applyAlignment="1">
      <alignment horizontal="left" vertical="center" wrapText="1"/>
    </xf>
    <xf numFmtId="0" fontId="54" fillId="0" borderId="54" xfId="0" applyFont="1" applyBorder="1" applyAlignment="1">
      <alignment horizontal="left" vertical="center" wrapText="1" indent="1"/>
    </xf>
    <xf numFmtId="0" fontId="13" fillId="0" borderId="0" xfId="0" applyFont="1" applyAlignment="1">
      <alignment horizontal="left" indent="1"/>
    </xf>
    <xf numFmtId="0" fontId="45" fillId="0" borderId="53" xfId="0" applyFont="1" applyBorder="1" applyAlignment="1">
      <alignment horizontal="left" vertical="top" wrapText="1" indent="1"/>
    </xf>
    <xf numFmtId="0" fontId="28" fillId="0" borderId="0" xfId="0" applyFont="1" applyAlignment="1">
      <alignment horizontal="left" indent="1"/>
    </xf>
    <xf numFmtId="43" fontId="54" fillId="0" borderId="0" xfId="0" applyNumberFormat="1" applyFont="1"/>
    <xf numFmtId="0" fontId="56" fillId="0" borderId="0" xfId="5" applyFont="1" applyAlignment="1">
      <alignment horizontal="left" vertical="top" wrapText="1"/>
    </xf>
    <xf numFmtId="0" fontId="56" fillId="0" borderId="0" xfId="5" applyFont="1" applyBorder="1" applyAlignment="1">
      <alignment horizontal="left" vertical="top" wrapText="1"/>
    </xf>
    <xf numFmtId="0" fontId="13" fillId="8" borderId="55" xfId="0" applyFont="1" applyFill="1" applyBorder="1" applyAlignment="1">
      <alignment horizontal="left" vertical="top" wrapText="1" indent="1"/>
    </xf>
    <xf numFmtId="0" fontId="13" fillId="8" borderId="58" xfId="0" applyFont="1" applyFill="1" applyBorder="1" applyAlignment="1">
      <alignment horizontal="left" vertical="top" wrapText="1" indent="1"/>
    </xf>
    <xf numFmtId="0" fontId="54" fillId="0" borderId="0" xfId="0" applyFont="1" applyAlignment="1">
      <alignment horizontal="left" wrapText="1" indent="1"/>
    </xf>
    <xf numFmtId="0" fontId="54" fillId="0" borderId="0" xfId="5" applyFont="1" applyFill="1" applyAlignment="1">
      <alignment horizontal="left" vertical="center" wrapText="1" indent="1"/>
    </xf>
    <xf numFmtId="0" fontId="62" fillId="7" borderId="62" xfId="0" applyFont="1" applyFill="1" applyBorder="1" applyAlignment="1">
      <alignment horizontal="left" vertical="center" wrapText="1" indent="1"/>
    </xf>
    <xf numFmtId="0" fontId="54" fillId="0" borderId="10" xfId="0" applyFont="1" applyBorder="1" applyAlignment="1">
      <alignment horizontal="left" vertical="center" wrapText="1" indent="2"/>
    </xf>
    <xf numFmtId="0" fontId="54" fillId="0" borderId="17" xfId="0" applyFont="1" applyBorder="1" applyAlignment="1">
      <alignment horizontal="left" vertical="center" wrapText="1" indent="2"/>
    </xf>
    <xf numFmtId="0" fontId="54" fillId="0" borderId="12" xfId="0" applyFont="1" applyBorder="1" applyAlignment="1">
      <alignment horizontal="left" vertical="center" wrapText="1" indent="2"/>
    </xf>
    <xf numFmtId="0" fontId="58" fillId="0" borderId="19" xfId="0" applyFont="1" applyBorder="1" applyAlignment="1">
      <alignment horizontal="left" vertical="center" wrapText="1" indent="1"/>
    </xf>
    <xf numFmtId="9" fontId="17" fillId="7" borderId="61" xfId="9" applyFont="1" applyFill="1" applyBorder="1" applyAlignment="1">
      <alignment horizontal="left" vertical="center" wrapText="1" indent="2"/>
    </xf>
    <xf numFmtId="9" fontId="17" fillId="7" borderId="61" xfId="9" applyFont="1" applyFill="1" applyBorder="1" applyAlignment="1">
      <alignment horizontal="left" vertical="center" wrapText="1"/>
    </xf>
    <xf numFmtId="0" fontId="62" fillId="7" borderId="61" xfId="0" applyFont="1" applyFill="1" applyBorder="1" applyAlignment="1">
      <alignment horizontal="left" vertical="center" wrapText="1" indent="1"/>
    </xf>
    <xf numFmtId="1" fontId="57" fillId="7" borderId="61" xfId="0" applyNumberFormat="1" applyFont="1" applyFill="1" applyBorder="1" applyAlignment="1">
      <alignment horizontal="left" vertical="center" wrapText="1" indent="2"/>
    </xf>
    <xf numFmtId="1" fontId="57" fillId="7" borderId="61" xfId="0" applyNumberFormat="1" applyFont="1" applyFill="1" applyBorder="1" applyAlignment="1">
      <alignment vertical="center" wrapText="1"/>
    </xf>
    <xf numFmtId="0" fontId="57" fillId="7" borderId="61" xfId="0" applyFont="1" applyFill="1" applyBorder="1" applyAlignment="1">
      <alignment horizontal="left" vertical="center" wrapText="1"/>
    </xf>
    <xf numFmtId="1" fontId="57" fillId="7" borderId="61" xfId="0" applyNumberFormat="1" applyFont="1" applyFill="1" applyBorder="1" applyAlignment="1">
      <alignment horizontal="left" vertical="center" wrapText="1" indent="1"/>
    </xf>
    <xf numFmtId="9" fontId="57" fillId="7" borderId="61" xfId="9" applyFont="1" applyFill="1" applyBorder="1" applyAlignment="1">
      <alignment horizontal="left" vertical="center" wrapText="1" indent="1"/>
    </xf>
    <xf numFmtId="9" fontId="57" fillId="7" borderId="61" xfId="9" applyFont="1" applyFill="1" applyBorder="1" applyAlignment="1">
      <alignment horizontal="left" vertical="center" wrapText="1"/>
    </xf>
    <xf numFmtId="0" fontId="51" fillId="0" borderId="0" xfId="2" applyFont="1" applyBorder="1"/>
    <xf numFmtId="0" fontId="61" fillId="0" borderId="0" xfId="7" applyFont="1" applyFill="1" applyBorder="1" applyAlignment="1" applyProtection="1">
      <alignment horizontal="left" vertical="center" wrapText="1" indent="1"/>
    </xf>
    <xf numFmtId="0" fontId="8" fillId="0" borderId="53" xfId="0" applyFont="1" applyBorder="1"/>
    <xf numFmtId="0" fontId="17" fillId="8" borderId="57" xfId="0" applyFont="1" applyFill="1" applyBorder="1" applyAlignment="1">
      <alignment vertical="center" wrapText="1"/>
    </xf>
    <xf numFmtId="16" fontId="54" fillId="0" borderId="0" xfId="0" quotePrefix="1" applyNumberFormat="1" applyFont="1" applyAlignment="1">
      <alignment vertical="center" wrapText="1"/>
    </xf>
    <xf numFmtId="9" fontId="54" fillId="0" borderId="0" xfId="10" applyFont="1" applyFill="1" applyBorder="1" applyAlignment="1">
      <alignment horizontal="left" vertical="center" wrapText="1"/>
    </xf>
    <xf numFmtId="0" fontId="61" fillId="0" borderId="0" xfId="7" applyFont="1" applyFill="1" applyBorder="1" applyAlignment="1">
      <alignment horizontal="left" vertical="center" wrapText="1" indent="1"/>
    </xf>
    <xf numFmtId="0" fontId="51" fillId="0" borderId="0" xfId="2" applyFont="1" applyFill="1"/>
    <xf numFmtId="0" fontId="29" fillId="0" borderId="53" xfId="0" applyFont="1" applyBorder="1" applyAlignment="1">
      <alignment horizontal="left" vertical="top" wrapText="1"/>
    </xf>
    <xf numFmtId="0" fontId="56" fillId="0" borderId="53" xfId="5" applyFont="1" applyBorder="1" applyAlignment="1">
      <alignment horizontal="left" vertical="top" wrapText="1"/>
    </xf>
    <xf numFmtId="166" fontId="54" fillId="0" borderId="0" xfId="11" applyNumberFormat="1" applyFont="1" applyFill="1" applyAlignment="1">
      <alignment horizontal="left" vertical="center" wrapText="1"/>
    </xf>
    <xf numFmtId="166" fontId="54" fillId="0" borderId="0" xfId="11" applyNumberFormat="1" applyFont="1" applyAlignment="1">
      <alignment horizontal="left" vertical="center" wrapText="1"/>
    </xf>
    <xf numFmtId="171" fontId="54" fillId="0" borderId="0" xfId="10" applyNumberFormat="1" applyFont="1" applyFill="1" applyAlignment="1">
      <alignment horizontal="right" vertical="center" wrapText="1"/>
    </xf>
    <xf numFmtId="9" fontId="54" fillId="0" borderId="0" xfId="10" applyFont="1" applyFill="1" applyAlignment="1">
      <alignment horizontal="right" vertical="center" wrapText="1"/>
    </xf>
    <xf numFmtId="0" fontId="31" fillId="8" borderId="55" xfId="2" applyFont="1" applyFill="1" applyBorder="1" applyAlignment="1">
      <alignment horizontal="left" vertical="center" wrapText="1" indent="1"/>
    </xf>
    <xf numFmtId="0" fontId="54" fillId="0" borderId="0" xfId="2" applyFont="1" applyAlignment="1">
      <alignment horizontal="left" vertical="center" wrapText="1" indent="1"/>
    </xf>
    <xf numFmtId="0" fontId="54" fillId="0" borderId="0" xfId="2" applyFont="1" applyFill="1" applyAlignment="1">
      <alignment horizontal="left" vertical="center" wrapText="1" indent="1"/>
    </xf>
    <xf numFmtId="0" fontId="31" fillId="8" borderId="58" xfId="2" applyFont="1" applyFill="1" applyBorder="1" applyAlignment="1">
      <alignment horizontal="left" vertical="center" wrapText="1" indent="1"/>
    </xf>
    <xf numFmtId="0" fontId="58" fillId="0" borderId="43" xfId="0" applyFont="1" applyBorder="1" applyAlignment="1">
      <alignment horizontal="left" vertical="center" wrapText="1" indent="1"/>
    </xf>
    <xf numFmtId="0" fontId="54" fillId="0" borderId="32" xfId="0" applyFont="1" applyBorder="1" applyAlignment="1">
      <alignment horizontal="left" vertical="center" wrapText="1"/>
    </xf>
    <xf numFmtId="0" fontId="54" fillId="0" borderId="42" xfId="0" applyFont="1" applyBorder="1" applyAlignment="1">
      <alignment horizontal="left" vertical="center" wrapText="1"/>
    </xf>
    <xf numFmtId="0" fontId="58" fillId="0" borderId="36" xfId="0" applyFont="1" applyBorder="1" applyAlignment="1">
      <alignment horizontal="left" vertical="center" wrapText="1" indent="1"/>
    </xf>
    <xf numFmtId="0" fontId="54" fillId="0" borderId="37" xfId="0" applyFont="1" applyBorder="1" applyAlignment="1">
      <alignment horizontal="left" vertical="center" wrapText="1"/>
    </xf>
    <xf numFmtId="1" fontId="54" fillId="0" borderId="42" xfId="0" applyNumberFormat="1" applyFont="1" applyBorder="1" applyAlignment="1">
      <alignment horizontal="left" vertical="center" wrapText="1"/>
    </xf>
    <xf numFmtId="0" fontId="54" fillId="0" borderId="36" xfId="0" applyFont="1" applyBorder="1" applyAlignment="1">
      <alignment horizontal="left" vertical="center" wrapText="1" indent="3"/>
    </xf>
    <xf numFmtId="0" fontId="54" fillId="0" borderId="43" xfId="0" applyFont="1" applyBorder="1" applyAlignment="1">
      <alignment horizontal="left" vertical="center" wrapText="1" indent="1"/>
    </xf>
    <xf numFmtId="0" fontId="54" fillId="0" borderId="36" xfId="0" applyFont="1" applyBorder="1" applyAlignment="1">
      <alignment horizontal="left" vertical="center" wrapText="1" indent="1"/>
    </xf>
    <xf numFmtId="0" fontId="13" fillId="8" borderId="58" xfId="0" applyFont="1" applyFill="1" applyBorder="1" applyAlignment="1">
      <alignment horizontal="left" vertical="center" wrapText="1" indent="2"/>
    </xf>
    <xf numFmtId="9" fontId="54" fillId="0" borderId="0" xfId="0" applyNumberFormat="1" applyFont="1" applyAlignment="1">
      <alignment horizontal="left" vertical="center" wrapText="1" indent="2"/>
    </xf>
    <xf numFmtId="0" fontId="54" fillId="0" borderId="21" xfId="0" applyFont="1" applyBorder="1" applyAlignment="1">
      <alignment horizontal="left" vertical="center" wrapText="1" indent="3"/>
    </xf>
    <xf numFmtId="0" fontId="54" fillId="0" borderId="15" xfId="0" applyFont="1" applyBorder="1" applyAlignment="1">
      <alignment horizontal="left" vertical="center" wrapText="1" indent="3"/>
    </xf>
    <xf numFmtId="0" fontId="54" fillId="0" borderId="16" xfId="0" applyFont="1" applyBorder="1" applyAlignment="1">
      <alignment horizontal="left" vertical="center" wrapText="1" indent="1"/>
    </xf>
    <xf numFmtId="1" fontId="54" fillId="0" borderId="40" xfId="11" applyNumberFormat="1" applyFont="1" applyFill="1" applyBorder="1" applyAlignment="1">
      <alignment horizontal="left" vertical="center" wrapText="1" indent="1"/>
    </xf>
    <xf numFmtId="0" fontId="13" fillId="8" borderId="60" xfId="0" applyFont="1" applyFill="1" applyBorder="1" applyAlignment="1">
      <alignment horizontal="left" vertical="center" wrapText="1" indent="1"/>
    </xf>
    <xf numFmtId="0" fontId="57" fillId="7" borderId="61" xfId="0" applyFont="1" applyFill="1" applyBorder="1" applyAlignment="1">
      <alignment horizontal="left" vertical="center" wrapText="1" indent="1"/>
    </xf>
    <xf numFmtId="0" fontId="54" fillId="0" borderId="14" xfId="0" applyFont="1" applyBorder="1" applyAlignment="1">
      <alignment horizontal="left" vertical="center" wrapText="1" indent="3"/>
    </xf>
    <xf numFmtId="0" fontId="54" fillId="0" borderId="22" xfId="0" applyFont="1" applyBorder="1" applyAlignment="1">
      <alignment horizontal="left" vertical="center" wrapText="1" indent="1"/>
    </xf>
    <xf numFmtId="0" fontId="54" fillId="0" borderId="40" xfId="0" applyFont="1" applyBorder="1" applyAlignment="1">
      <alignment horizontal="left" vertical="center" wrapText="1" indent="1"/>
    </xf>
    <xf numFmtId="0" fontId="54" fillId="0" borderId="23" xfId="0" applyFont="1" applyBorder="1" applyAlignment="1">
      <alignment horizontal="left" vertical="center" wrapText="1" indent="3"/>
    </xf>
    <xf numFmtId="0" fontId="54" fillId="0" borderId="12" xfId="0" applyFont="1" applyBorder="1" applyAlignment="1">
      <alignment horizontal="left" vertical="center" wrapText="1" indent="5"/>
    </xf>
    <xf numFmtId="0" fontId="54" fillId="0" borderId="10" xfId="0" applyFont="1" applyBorder="1" applyAlignment="1">
      <alignment horizontal="left" vertical="center" wrapText="1" indent="3"/>
    </xf>
    <xf numFmtId="0" fontId="54" fillId="0" borderId="10" xfId="0" applyFont="1" applyBorder="1" applyAlignment="1">
      <alignment horizontal="left" vertical="center" wrapText="1" indent="5"/>
    </xf>
    <xf numFmtId="0" fontId="54" fillId="0" borderId="17" xfId="0" applyFont="1" applyBorder="1" applyAlignment="1">
      <alignment horizontal="left" vertical="center" wrapText="1" indent="3"/>
    </xf>
    <xf numFmtId="0" fontId="61" fillId="0" borderId="23" xfId="5" applyFont="1" applyBorder="1" applyAlignment="1">
      <alignment horizontal="left" vertical="center" wrapText="1" indent="1"/>
    </xf>
    <xf numFmtId="0" fontId="54" fillId="0" borderId="18" xfId="0" applyFont="1" applyBorder="1" applyAlignment="1">
      <alignment horizontal="left" vertical="center" wrapText="1" indent="3"/>
    </xf>
    <xf numFmtId="0" fontId="54" fillId="0" borderId="11" xfId="0" applyFont="1" applyBorder="1" applyAlignment="1">
      <alignment horizontal="left" vertical="center" wrapText="1" indent="3"/>
    </xf>
    <xf numFmtId="0" fontId="54" fillId="0" borderId="0" xfId="0" applyFont="1" applyAlignment="1">
      <alignment horizontal="left" vertical="center" wrapText="1" indent="3"/>
    </xf>
    <xf numFmtId="0" fontId="54" fillId="0" borderId="18" xfId="0" applyFont="1" applyBorder="1" applyAlignment="1">
      <alignment horizontal="left" vertical="center" wrapText="1" indent="1"/>
    </xf>
    <xf numFmtId="0" fontId="54" fillId="0" borderId="20" xfId="0" applyFont="1" applyBorder="1" applyAlignment="1">
      <alignment horizontal="left" vertical="center" wrapText="1" indent="1"/>
    </xf>
    <xf numFmtId="0" fontId="17" fillId="0" borderId="53" xfId="0" applyFont="1" applyBorder="1" applyAlignment="1">
      <alignment horizontal="left" vertical="center" wrapText="1" indent="1"/>
    </xf>
    <xf numFmtId="0" fontId="13" fillId="0" borderId="53" xfId="0" applyFont="1" applyBorder="1" applyAlignment="1">
      <alignment horizontal="left" vertical="center" wrapText="1" indent="1"/>
    </xf>
    <xf numFmtId="0" fontId="13" fillId="0" borderId="53" xfId="0" applyFont="1" applyBorder="1" applyAlignment="1">
      <alignment horizontal="left" vertical="center" wrapText="1"/>
    </xf>
    <xf numFmtId="0" fontId="58" fillId="0" borderId="40" xfId="0" applyFont="1" applyBorder="1" applyAlignment="1">
      <alignment horizontal="left" vertical="center" wrapText="1" indent="1"/>
    </xf>
    <xf numFmtId="0" fontId="54" fillId="0" borderId="16" xfId="0" applyFont="1" applyBorder="1" applyAlignment="1">
      <alignment horizontal="left" vertical="center" wrapText="1" indent="3"/>
    </xf>
    <xf numFmtId="0" fontId="54" fillId="0" borderId="16" xfId="0" applyFont="1" applyBorder="1" applyAlignment="1">
      <alignment horizontal="left" vertical="center" wrapText="1" indent="5"/>
    </xf>
    <xf numFmtId="9" fontId="13" fillId="0" borderId="53" xfId="0" applyNumberFormat="1" applyFont="1" applyBorder="1" applyAlignment="1">
      <alignment horizontal="left" vertical="center" wrapText="1" indent="1"/>
    </xf>
    <xf numFmtId="9" fontId="13" fillId="0" borderId="53" xfId="0" applyNumberFormat="1" applyFont="1" applyBorder="1" applyAlignment="1">
      <alignment horizontal="left" vertical="center" wrapText="1"/>
    </xf>
    <xf numFmtId="0" fontId="66" fillId="0" borderId="53" xfId="5" applyFont="1" applyBorder="1" applyAlignment="1">
      <alignment horizontal="left" vertical="top" wrapText="1"/>
    </xf>
    <xf numFmtId="0" fontId="33" fillId="0" borderId="53" xfId="5" applyFont="1" applyBorder="1" applyAlignment="1">
      <alignment horizontal="left" vertical="top" wrapText="1"/>
    </xf>
    <xf numFmtId="0" fontId="13" fillId="8" borderId="57" xfId="0" applyFont="1" applyFill="1" applyBorder="1" applyAlignment="1">
      <alignment horizontal="left" vertical="center" wrapText="1" indent="3"/>
    </xf>
    <xf numFmtId="0" fontId="17" fillId="8" borderId="66" xfId="0" applyFont="1" applyFill="1" applyBorder="1" applyAlignment="1">
      <alignment horizontal="left" vertical="center" wrapText="1" indent="1"/>
    </xf>
    <xf numFmtId="0" fontId="17" fillId="8" borderId="66" xfId="0" applyFont="1" applyFill="1" applyBorder="1" applyAlignment="1">
      <alignment horizontal="left" vertical="center" wrapText="1"/>
    </xf>
    <xf numFmtId="0" fontId="31" fillId="9" borderId="66" xfId="0" applyFont="1" applyFill="1" applyBorder="1" applyAlignment="1">
      <alignment horizontal="left" vertical="center" wrapText="1"/>
    </xf>
    <xf numFmtId="0" fontId="54" fillId="0" borderId="13" xfId="0" applyFont="1" applyBorder="1" applyAlignment="1">
      <alignment horizontal="left" vertical="center" wrapText="1" indent="1"/>
    </xf>
    <xf numFmtId="0" fontId="54" fillId="0" borderId="11" xfId="0" applyFont="1" applyBorder="1" applyAlignment="1">
      <alignment horizontal="left" vertical="center" wrapText="1" indent="1"/>
    </xf>
    <xf numFmtId="0" fontId="54" fillId="0" borderId="11" xfId="3" applyFont="1" applyFill="1" applyBorder="1" applyAlignment="1">
      <alignment horizontal="left" vertical="center" wrapText="1" indent="1"/>
    </xf>
    <xf numFmtId="166" fontId="54" fillId="0" borderId="16" xfId="6" applyNumberFormat="1" applyFont="1" applyFill="1" applyBorder="1" applyAlignment="1">
      <alignment vertical="center" wrapText="1"/>
    </xf>
    <xf numFmtId="9" fontId="54" fillId="0" borderId="16" xfId="9" applyFont="1" applyFill="1" applyBorder="1" applyAlignment="1">
      <alignment vertical="center" wrapText="1"/>
    </xf>
    <xf numFmtId="166" fontId="54" fillId="0" borderId="12" xfId="6" applyNumberFormat="1" applyFont="1" applyFill="1" applyBorder="1" applyAlignment="1">
      <alignment vertical="center" wrapText="1"/>
    </xf>
    <xf numFmtId="166" fontId="54" fillId="0" borderId="22" xfId="6" applyNumberFormat="1" applyFont="1" applyFill="1" applyBorder="1" applyAlignment="1">
      <alignment vertical="center" wrapText="1"/>
    </xf>
    <xf numFmtId="9" fontId="54" fillId="0" borderId="22" xfId="9" applyFont="1" applyFill="1" applyBorder="1" applyAlignment="1">
      <alignment vertical="center" wrapText="1"/>
    </xf>
    <xf numFmtId="166" fontId="54" fillId="0" borderId="10" xfId="6" applyNumberFormat="1" applyFont="1" applyFill="1" applyBorder="1" applyAlignment="1">
      <alignment vertical="center" wrapText="1"/>
    </xf>
    <xf numFmtId="9" fontId="54" fillId="5" borderId="16" xfId="9" applyFont="1" applyFill="1" applyBorder="1" applyAlignment="1">
      <alignment vertical="center" wrapText="1"/>
    </xf>
    <xf numFmtId="166" fontId="54" fillId="5" borderId="16" xfId="6" applyNumberFormat="1" applyFont="1" applyFill="1" applyBorder="1" applyAlignment="1">
      <alignment vertical="center" wrapText="1"/>
    </xf>
    <xf numFmtId="0" fontId="54" fillId="0" borderId="8" xfId="0" applyFont="1" applyBorder="1" applyAlignment="1">
      <alignment horizontal="left" vertical="center" wrapText="1" indent="1"/>
    </xf>
    <xf numFmtId="2" fontId="54" fillId="0" borderId="0" xfId="0" applyNumberFormat="1" applyFont="1" applyAlignment="1">
      <alignment horizontal="left" vertical="center" wrapText="1" indent="1"/>
    </xf>
    <xf numFmtId="0" fontId="54" fillId="0" borderId="9" xfId="0" applyFont="1" applyBorder="1" applyAlignment="1">
      <alignment horizontal="left" vertical="center" wrapText="1" indent="1"/>
    </xf>
    <xf numFmtId="0" fontId="31" fillId="8" borderId="57" xfId="0" applyFont="1" applyFill="1" applyBorder="1" applyAlignment="1">
      <alignment horizontal="left" vertical="center" wrapText="1" indent="1"/>
    </xf>
    <xf numFmtId="0" fontId="31" fillId="8" borderId="58" xfId="0" applyFont="1" applyFill="1" applyBorder="1" applyAlignment="1">
      <alignment horizontal="left" vertical="center" wrapText="1" indent="1"/>
    </xf>
    <xf numFmtId="0" fontId="54" fillId="0" borderId="33" xfId="0" applyFont="1" applyBorder="1" applyAlignment="1">
      <alignment horizontal="left" vertical="center" wrapText="1" indent="1"/>
    </xf>
    <xf numFmtId="166" fontId="54" fillId="0" borderId="0" xfId="6" applyNumberFormat="1" applyFont="1" applyFill="1" applyBorder="1" applyAlignment="1">
      <alignment horizontal="left" vertical="center" wrapText="1" indent="1"/>
    </xf>
    <xf numFmtId="0" fontId="54" fillId="0" borderId="32" xfId="0" applyFont="1" applyBorder="1" applyAlignment="1">
      <alignment horizontal="left" vertical="center" wrapText="1" indent="1"/>
    </xf>
    <xf numFmtId="166" fontId="54" fillId="0" borderId="32" xfId="6" applyNumberFormat="1" applyFont="1" applyFill="1" applyBorder="1" applyAlignment="1">
      <alignment horizontal="left" vertical="center" wrapText="1" indent="1"/>
    </xf>
    <xf numFmtId="166" fontId="58" fillId="0" borderId="0" xfId="0" applyNumberFormat="1" applyFont="1" applyAlignment="1">
      <alignment horizontal="left" vertical="center" indent="1"/>
    </xf>
    <xf numFmtId="166" fontId="54" fillId="0" borderId="0" xfId="0" applyNumberFormat="1" applyFont="1" applyAlignment="1">
      <alignment horizontal="left" vertical="center" wrapText="1" indent="1"/>
    </xf>
    <xf numFmtId="2" fontId="54" fillId="0" borderId="0" xfId="0" applyNumberFormat="1" applyFont="1" applyAlignment="1">
      <alignment horizontal="right" vertical="top" wrapText="1"/>
    </xf>
    <xf numFmtId="43" fontId="54" fillId="0" borderId="0" xfId="0" applyNumberFormat="1" applyFont="1" applyAlignment="1">
      <alignment horizontal="right" vertical="top" wrapText="1"/>
    </xf>
    <xf numFmtId="0" fontId="54" fillId="0" borderId="46" xfId="0" applyFont="1" applyBorder="1" applyAlignment="1">
      <alignment horizontal="left" vertical="center" wrapText="1" indent="1"/>
    </xf>
    <xf numFmtId="2" fontId="54" fillId="0" borderId="45" xfId="0" applyNumberFormat="1" applyFont="1" applyBorder="1" applyAlignment="1">
      <alignment horizontal="right" vertical="top" wrapText="1"/>
    </xf>
    <xf numFmtId="0" fontId="54" fillId="0" borderId="45" xfId="0" applyFont="1" applyBorder="1" applyAlignment="1">
      <alignment horizontal="right" vertical="top" wrapText="1"/>
    </xf>
    <xf numFmtId="0" fontId="54" fillId="0" borderId="52" xfId="0" applyFont="1" applyBorder="1" applyAlignment="1">
      <alignment horizontal="right" vertical="top" wrapText="1"/>
    </xf>
    <xf numFmtId="0" fontId="58" fillId="0" borderId="8" xfId="0" applyFont="1" applyBorder="1" applyAlignment="1">
      <alignment horizontal="left" vertical="center" wrapText="1" indent="1"/>
    </xf>
    <xf numFmtId="2" fontId="58" fillId="0" borderId="0" xfId="0" applyNumberFormat="1" applyFont="1" applyAlignment="1">
      <alignment horizontal="right" vertical="top" wrapText="1"/>
    </xf>
    <xf numFmtId="0" fontId="28" fillId="0" borderId="53" xfId="0" applyFont="1" applyBorder="1" applyAlignment="1">
      <alignment horizontal="left" vertical="top" wrapText="1"/>
    </xf>
    <xf numFmtId="2" fontId="28" fillId="0" borderId="53" xfId="0" applyNumberFormat="1" applyFont="1" applyBorder="1" applyAlignment="1">
      <alignment horizontal="left" vertical="top" wrapText="1"/>
    </xf>
    <xf numFmtId="0" fontId="35" fillId="0" borderId="0" xfId="1" applyFont="1" applyFill="1" applyBorder="1" applyAlignment="1"/>
    <xf numFmtId="0" fontId="35" fillId="0" borderId="53" xfId="1" applyFont="1" applyFill="1" applyBorder="1" applyAlignment="1"/>
    <xf numFmtId="0" fontId="56" fillId="0" borderId="54" xfId="5" applyFont="1" applyBorder="1" applyAlignment="1">
      <alignment horizontal="left" vertical="top" wrapText="1"/>
    </xf>
    <xf numFmtId="2" fontId="13" fillId="8" borderId="57" xfId="0" applyNumberFormat="1" applyFont="1" applyFill="1" applyBorder="1" applyAlignment="1">
      <alignment horizontal="left" vertical="center" wrapText="1"/>
    </xf>
    <xf numFmtId="2" fontId="13" fillId="8" borderId="58" xfId="0" applyNumberFormat="1" applyFont="1" applyFill="1" applyBorder="1" applyAlignment="1">
      <alignment horizontal="left" vertical="center" wrapText="1"/>
    </xf>
    <xf numFmtId="166" fontId="54" fillId="0" borderId="0" xfId="11" applyNumberFormat="1" applyFont="1" applyFill="1" applyAlignment="1">
      <alignment horizontal="right" vertical="center" wrapText="1"/>
    </xf>
    <xf numFmtId="2" fontId="54" fillId="0" borderId="0" xfId="0" applyNumberFormat="1" applyFont="1" applyAlignment="1">
      <alignment horizontal="right" vertical="center" wrapText="1"/>
    </xf>
    <xf numFmtId="0" fontId="67" fillId="0" borderId="0" xfId="0" applyFont="1" applyAlignment="1">
      <alignment horizontal="left" vertical="top" wrapText="1"/>
    </xf>
    <xf numFmtId="166" fontId="54" fillId="0" borderId="0" xfId="11" applyNumberFormat="1" applyFont="1" applyAlignment="1">
      <alignment horizontal="right" vertical="center" wrapText="1"/>
    </xf>
    <xf numFmtId="2" fontId="13" fillId="8" borderId="54" xfId="0" applyNumberFormat="1" applyFont="1" applyFill="1" applyBorder="1" applyAlignment="1">
      <alignment horizontal="left" vertical="center" wrapText="1"/>
    </xf>
    <xf numFmtId="2" fontId="13" fillId="8" borderId="60" xfId="0" applyNumberFormat="1" applyFont="1" applyFill="1" applyBorder="1" applyAlignment="1">
      <alignment horizontal="left" vertical="center" wrapText="1"/>
    </xf>
    <xf numFmtId="2" fontId="62" fillId="7" borderId="70" xfId="0" applyNumberFormat="1" applyFont="1" applyFill="1" applyBorder="1" applyAlignment="1">
      <alignment horizontal="left" vertical="center" wrapText="1"/>
    </xf>
    <xf numFmtId="2" fontId="62" fillId="7" borderId="63" xfId="0" applyNumberFormat="1" applyFont="1" applyFill="1" applyBorder="1" applyAlignment="1">
      <alignment horizontal="left" vertical="center" wrapText="1"/>
    </xf>
    <xf numFmtId="0" fontId="62" fillId="7" borderId="70" xfId="0" applyFont="1" applyFill="1" applyBorder="1" applyAlignment="1">
      <alignment horizontal="left" vertical="center" wrapText="1"/>
    </xf>
    <xf numFmtId="0" fontId="62" fillId="7" borderId="63" xfId="0" applyFont="1" applyFill="1" applyBorder="1" applyAlignment="1">
      <alignment horizontal="left" vertical="center" wrapText="1"/>
    </xf>
    <xf numFmtId="0" fontId="51" fillId="0" borderId="33" xfId="0" applyFont="1" applyBorder="1" applyAlignment="1">
      <alignment horizontal="left" vertical="center" wrapText="1" indent="1"/>
    </xf>
    <xf numFmtId="2" fontId="13" fillId="8" borderId="54" xfId="0" applyNumberFormat="1" applyFont="1" applyFill="1" applyBorder="1" applyAlignment="1">
      <alignment horizontal="left" vertical="center" wrapText="1" indent="1"/>
    </xf>
    <xf numFmtId="2" fontId="13" fillId="8" borderId="60" xfId="0" applyNumberFormat="1" applyFont="1" applyFill="1" applyBorder="1" applyAlignment="1">
      <alignment horizontal="left" vertical="center" wrapText="1" indent="1"/>
    </xf>
    <xf numFmtId="2" fontId="62" fillId="7" borderId="70" xfId="0" applyNumberFormat="1" applyFont="1" applyFill="1" applyBorder="1" applyAlignment="1">
      <alignment horizontal="left" vertical="center" wrapText="1" indent="1"/>
    </xf>
    <xf numFmtId="2" fontId="62" fillId="7" borderId="63" xfId="0" applyNumberFormat="1" applyFont="1" applyFill="1" applyBorder="1" applyAlignment="1">
      <alignment horizontal="left" vertical="center" wrapText="1" indent="1"/>
    </xf>
    <xf numFmtId="2" fontId="57" fillId="7" borderId="70" xfId="0" applyNumberFormat="1" applyFont="1" applyFill="1" applyBorder="1" applyAlignment="1">
      <alignment horizontal="left" vertical="center" wrapText="1" indent="1"/>
    </xf>
    <xf numFmtId="2" fontId="57" fillId="7" borderId="63" xfId="0" applyNumberFormat="1" applyFont="1" applyFill="1" applyBorder="1" applyAlignment="1">
      <alignment horizontal="left" vertical="center" wrapText="1" indent="1"/>
    </xf>
    <xf numFmtId="0" fontId="51" fillId="0" borderId="36" xfId="0" applyFont="1" applyBorder="1" applyAlignment="1">
      <alignment horizontal="left" vertical="center" wrapText="1" indent="1"/>
    </xf>
    <xf numFmtId="0" fontId="46" fillId="0" borderId="0" xfId="1" applyFont="1" applyBorder="1" applyAlignment="1"/>
    <xf numFmtId="0" fontId="46" fillId="0" borderId="53" xfId="1" applyFont="1" applyBorder="1" applyAlignment="1"/>
    <xf numFmtId="0" fontId="35" fillId="0" borderId="53" xfId="1" applyFont="1" applyFill="1" applyBorder="1" applyAlignment="1">
      <alignment horizontal="left"/>
    </xf>
    <xf numFmtId="0" fontId="56" fillId="0" borderId="0" xfId="5" applyFont="1" applyAlignment="1">
      <alignment horizontal="left" vertical="center" wrapText="1"/>
    </xf>
    <xf numFmtId="43" fontId="54" fillId="0" borderId="0" xfId="11" applyFont="1" applyAlignment="1">
      <alignment horizontal="left" vertical="center" wrapText="1"/>
    </xf>
    <xf numFmtId="0" fontId="13" fillId="8" borderId="55" xfId="0" applyFont="1" applyFill="1" applyBorder="1" applyAlignment="1">
      <alignment horizontal="left" vertical="center" wrapText="1"/>
    </xf>
    <xf numFmtId="9" fontId="13" fillId="8" borderId="57" xfId="0" applyNumberFormat="1" applyFont="1" applyFill="1" applyBorder="1" applyAlignment="1">
      <alignment horizontal="left" vertical="center" wrapText="1"/>
    </xf>
    <xf numFmtId="9" fontId="13" fillId="8" borderId="58" xfId="0" applyNumberFormat="1" applyFont="1" applyFill="1" applyBorder="1" applyAlignment="1">
      <alignment horizontal="left" vertical="center" wrapText="1"/>
    </xf>
    <xf numFmtId="0" fontId="31" fillId="8" borderId="66" xfId="0" applyFont="1" applyFill="1" applyBorder="1" applyAlignment="1">
      <alignment horizontal="left" vertical="center" wrapText="1" indent="1"/>
    </xf>
    <xf numFmtId="0" fontId="31" fillId="8" borderId="0" xfId="0" applyFont="1" applyFill="1" applyAlignment="1">
      <alignment horizontal="left" vertical="center" wrapText="1" indent="1"/>
    </xf>
    <xf numFmtId="0" fontId="31" fillId="8" borderId="66" xfId="0" applyFont="1" applyFill="1" applyBorder="1" applyAlignment="1">
      <alignment horizontal="left" vertical="center" wrapText="1"/>
    </xf>
    <xf numFmtId="2" fontId="54" fillId="0" borderId="0" xfId="0" applyNumberFormat="1" applyFont="1" applyAlignment="1">
      <alignment vertical="center" wrapText="1"/>
    </xf>
    <xf numFmtId="0" fontId="54" fillId="0" borderId="0" xfId="0" applyFont="1" applyAlignment="1">
      <alignment horizontal="right" vertical="center" wrapText="1"/>
    </xf>
    <xf numFmtId="43" fontId="54" fillId="0" borderId="0" xfId="0" applyNumberFormat="1" applyFont="1" applyAlignment="1">
      <alignment vertical="center" wrapText="1"/>
    </xf>
    <xf numFmtId="0" fontId="54" fillId="0" borderId="71" xfId="0" applyFont="1" applyBorder="1" applyAlignment="1">
      <alignment horizontal="left" vertical="center" wrapText="1" indent="1"/>
    </xf>
    <xf numFmtId="0" fontId="54" fillId="0" borderId="32" xfId="0" applyFont="1" applyBorder="1" applyAlignment="1">
      <alignment horizontal="right" vertical="center" wrapText="1"/>
    </xf>
    <xf numFmtId="0" fontId="54" fillId="0" borderId="37" xfId="0" applyFont="1" applyBorder="1" applyAlignment="1">
      <alignment horizontal="right" vertical="center" wrapText="1"/>
    </xf>
    <xf numFmtId="9" fontId="54" fillId="0" borderId="0" xfId="10" applyFont="1" applyAlignment="1">
      <alignment horizontal="right" vertical="center" wrapText="1"/>
    </xf>
    <xf numFmtId="9" fontId="54" fillId="0" borderId="37" xfId="10" applyFont="1" applyBorder="1" applyAlignment="1">
      <alignment horizontal="right" vertical="center" wrapText="1"/>
    </xf>
    <xf numFmtId="0" fontId="13" fillId="8" borderId="66" xfId="0" applyFont="1" applyFill="1" applyBorder="1" applyAlignment="1">
      <alignment horizontal="left" vertical="center" wrapText="1" indent="1"/>
    </xf>
    <xf numFmtId="0" fontId="13" fillId="8" borderId="66" xfId="0" applyFont="1" applyFill="1" applyBorder="1" applyAlignment="1">
      <alignment horizontal="left" vertical="center" wrapText="1"/>
    </xf>
    <xf numFmtId="1" fontId="54" fillId="0" borderId="26" xfId="0" applyNumberFormat="1" applyFont="1" applyBorder="1" applyAlignment="1">
      <alignment horizontal="right" vertical="center" wrapText="1"/>
    </xf>
    <xf numFmtId="1" fontId="54" fillId="0" borderId="27" xfId="0" applyNumberFormat="1" applyFont="1" applyBorder="1" applyAlignment="1">
      <alignment horizontal="right" vertical="center" wrapText="1"/>
    </xf>
    <xf numFmtId="1" fontId="54" fillId="0" borderId="28" xfId="0" applyNumberFormat="1" applyFont="1" applyBorder="1" applyAlignment="1">
      <alignment horizontal="right" vertical="center" wrapText="1"/>
    </xf>
    <xf numFmtId="1" fontId="54" fillId="0" borderId="29" xfId="0" applyNumberFormat="1" applyFont="1" applyBorder="1" applyAlignment="1">
      <alignment horizontal="right" vertical="center" wrapText="1"/>
    </xf>
    <xf numFmtId="1" fontId="54" fillId="0" borderId="7" xfId="0" applyNumberFormat="1" applyFont="1" applyBorder="1" applyAlignment="1">
      <alignment horizontal="right" vertical="center" wrapText="1"/>
    </xf>
    <xf numFmtId="0" fontId="13" fillId="8" borderId="67" xfId="0" applyFont="1" applyFill="1" applyBorder="1" applyAlignment="1">
      <alignment horizontal="left" vertical="center" wrapText="1" indent="1"/>
    </xf>
    <xf numFmtId="0" fontId="13" fillId="8" borderId="67" xfId="0" applyFont="1" applyFill="1" applyBorder="1" applyAlignment="1">
      <alignment horizontal="left" vertical="center" wrapText="1"/>
    </xf>
    <xf numFmtId="0" fontId="13" fillId="8" borderId="72" xfId="0" applyFont="1" applyFill="1" applyBorder="1" applyAlignment="1">
      <alignment horizontal="left" vertical="center" wrapText="1" indent="1"/>
    </xf>
    <xf numFmtId="0" fontId="13" fillId="8" borderId="73" xfId="0" applyFont="1" applyFill="1" applyBorder="1" applyAlignment="1">
      <alignment horizontal="left" vertical="center" wrapText="1" indent="1"/>
    </xf>
    <xf numFmtId="0" fontId="62" fillId="7" borderId="61" xfId="0" applyFont="1" applyFill="1" applyBorder="1" applyAlignment="1">
      <alignment horizontal="right" vertical="center" wrapText="1"/>
    </xf>
    <xf numFmtId="1" fontId="62" fillId="7" borderId="61" xfId="0" applyNumberFormat="1" applyFont="1" applyFill="1" applyBorder="1" applyAlignment="1">
      <alignment horizontal="right" vertical="center" wrapText="1"/>
    </xf>
    <xf numFmtId="1" fontId="58" fillId="0" borderId="0" xfId="0" applyNumberFormat="1" applyFont="1" applyAlignment="1">
      <alignment horizontal="right" vertical="top" wrapText="1"/>
    </xf>
    <xf numFmtId="0" fontId="58" fillId="0" borderId="0" xfId="0" applyFont="1" applyAlignment="1">
      <alignment horizontal="left" vertical="center" wrapText="1"/>
    </xf>
    <xf numFmtId="1" fontId="58" fillId="0" borderId="0" xfId="0" applyNumberFormat="1" applyFont="1" applyAlignment="1">
      <alignment horizontal="right" vertical="center" wrapText="1"/>
    </xf>
    <xf numFmtId="0" fontId="28" fillId="7" borderId="0" xfId="0" applyFont="1" applyFill="1"/>
    <xf numFmtId="0" fontId="28" fillId="7" borderId="0" xfId="0" applyFont="1" applyFill="1" applyAlignment="1">
      <alignment horizontal="left" vertical="top" wrapText="1"/>
    </xf>
    <xf numFmtId="0" fontId="17" fillId="8" borderId="59" xfId="0" applyFont="1" applyFill="1" applyBorder="1" applyAlignment="1">
      <alignment horizontal="left" vertical="center" wrapText="1" indent="1"/>
    </xf>
    <xf numFmtId="0" fontId="13" fillId="8" borderId="73" xfId="0" applyFont="1" applyFill="1" applyBorder="1" applyAlignment="1">
      <alignment horizontal="left" vertical="center" wrapText="1"/>
    </xf>
    <xf numFmtId="0" fontId="58" fillId="0" borderId="32" xfId="0" applyFont="1" applyBorder="1" applyAlignment="1">
      <alignment horizontal="left" vertical="top" wrapText="1"/>
    </xf>
    <xf numFmtId="9" fontId="58" fillId="0" borderId="32" xfId="9" applyFont="1" applyFill="1" applyBorder="1" applyAlignment="1">
      <alignment horizontal="right" vertical="top" wrapText="1"/>
    </xf>
    <xf numFmtId="0" fontId="58" fillId="0" borderId="32" xfId="0" applyFont="1" applyBorder="1" applyAlignment="1">
      <alignment horizontal="right" vertical="top" wrapText="1"/>
    </xf>
    <xf numFmtId="9" fontId="58" fillId="0" borderId="42" xfId="9" applyFont="1" applyFill="1" applyBorder="1" applyAlignment="1">
      <alignment horizontal="right" vertical="top" wrapText="1"/>
    </xf>
    <xf numFmtId="0" fontId="54" fillId="0" borderId="37" xfId="0" applyFont="1" applyBorder="1" applyAlignment="1">
      <alignment horizontal="left" vertical="top" wrapText="1"/>
    </xf>
    <xf numFmtId="9" fontId="54" fillId="0" borderId="37" xfId="9" applyFont="1" applyBorder="1" applyAlignment="1">
      <alignment horizontal="right" vertical="top" wrapText="1"/>
    </xf>
    <xf numFmtId="0" fontId="54" fillId="0" borderId="32" xfId="0" applyFont="1" applyBorder="1" applyAlignment="1">
      <alignment horizontal="right" vertical="top" wrapText="1"/>
    </xf>
    <xf numFmtId="9" fontId="54" fillId="0" borderId="32" xfId="9" applyFont="1" applyBorder="1" applyAlignment="1">
      <alignment horizontal="right" vertical="top" wrapText="1"/>
    </xf>
    <xf numFmtId="9" fontId="54" fillId="0" borderId="38" xfId="9" applyFont="1" applyBorder="1" applyAlignment="1">
      <alignment horizontal="right" vertical="top" wrapText="1"/>
    </xf>
    <xf numFmtId="0" fontId="54" fillId="0" borderId="32" xfId="0" applyFont="1" applyBorder="1" applyAlignment="1">
      <alignment horizontal="left" vertical="top" wrapText="1"/>
    </xf>
    <xf numFmtId="9" fontId="58" fillId="0" borderId="37" xfId="9" applyFont="1" applyFill="1" applyBorder="1" applyAlignment="1">
      <alignment horizontal="right" vertical="top" wrapText="1"/>
    </xf>
    <xf numFmtId="0" fontId="58" fillId="0" borderId="37" xfId="0" applyFont="1" applyBorder="1" applyAlignment="1">
      <alignment horizontal="right" vertical="top" wrapText="1"/>
    </xf>
    <xf numFmtId="0" fontId="58" fillId="0" borderId="38" xfId="0" applyFont="1" applyBorder="1" applyAlignment="1">
      <alignment horizontal="right" vertical="top" wrapText="1"/>
    </xf>
    <xf numFmtId="0" fontId="54" fillId="0" borderId="43" xfId="0" applyFont="1" applyBorder="1" applyAlignment="1">
      <alignment horizontal="left" vertical="center" wrapText="1" indent="3"/>
    </xf>
    <xf numFmtId="0" fontId="58" fillId="0" borderId="0" xfId="0" applyFont="1" applyAlignment="1">
      <alignment horizontal="right" vertical="center" wrapText="1"/>
    </xf>
    <xf numFmtId="9" fontId="54" fillId="0" borderId="0" xfId="9" applyFont="1" applyAlignment="1">
      <alignment horizontal="right" vertical="center" wrapText="1"/>
    </xf>
    <xf numFmtId="9" fontId="58" fillId="0" borderId="0" xfId="9" applyFont="1" applyAlignment="1">
      <alignment horizontal="right" vertical="center" wrapText="1"/>
    </xf>
    <xf numFmtId="9" fontId="58" fillId="0" borderId="0" xfId="10" applyFont="1" applyAlignment="1">
      <alignment horizontal="right" vertical="center" wrapText="1"/>
    </xf>
    <xf numFmtId="9" fontId="58" fillId="0" borderId="0" xfId="9" applyFont="1" applyFill="1" applyAlignment="1">
      <alignment horizontal="right" vertical="center" wrapText="1"/>
    </xf>
    <xf numFmtId="9" fontId="54" fillId="0" borderId="0" xfId="9" applyFont="1" applyFill="1" applyAlignment="1">
      <alignment horizontal="right" vertical="center" wrapText="1"/>
    </xf>
    <xf numFmtId="9" fontId="54" fillId="0" borderId="0" xfId="0" applyNumberFormat="1" applyFont="1" applyAlignment="1">
      <alignment horizontal="right" vertical="center" wrapText="1"/>
    </xf>
    <xf numFmtId="9" fontId="58" fillId="0" borderId="0" xfId="0" applyNumberFormat="1" applyFont="1" applyAlignment="1">
      <alignment horizontal="right" vertical="center" wrapText="1"/>
    </xf>
    <xf numFmtId="1" fontId="54" fillId="0" borderId="75" xfId="0" applyNumberFormat="1" applyFont="1" applyBorder="1" applyAlignment="1">
      <alignment horizontal="right" vertical="center" wrapText="1"/>
    </xf>
    <xf numFmtId="1" fontId="54" fillId="0" borderId="74" xfId="0" applyNumberFormat="1" applyFont="1" applyBorder="1" applyAlignment="1">
      <alignment horizontal="right" vertical="center" wrapText="1"/>
    </xf>
    <xf numFmtId="0" fontId="54" fillId="0" borderId="0" xfId="0" applyFont="1" applyAlignment="1">
      <alignment horizontal="left" vertical="center" wrapText="1" indent="4"/>
    </xf>
    <xf numFmtId="1" fontId="54" fillId="0" borderId="0" xfId="9" applyNumberFormat="1" applyFont="1" applyFill="1" applyBorder="1" applyAlignment="1">
      <alignment horizontal="right" vertical="center" wrapText="1"/>
    </xf>
    <xf numFmtId="164" fontId="54" fillId="0" borderId="0" xfId="0" applyNumberFormat="1" applyFont="1" applyAlignment="1">
      <alignment horizontal="right" vertical="center" wrapText="1"/>
    </xf>
    <xf numFmtId="9" fontId="54" fillId="0" borderId="0" xfId="10" applyFont="1" applyAlignment="1">
      <alignment horizontal="left" vertical="center" wrapText="1" indent="1"/>
    </xf>
    <xf numFmtId="9" fontId="54" fillId="0" borderId="32" xfId="10" applyFont="1" applyBorder="1" applyAlignment="1">
      <alignment horizontal="left" vertical="center" wrapText="1" indent="1"/>
    </xf>
    <xf numFmtId="9" fontId="62" fillId="7" borderId="61" xfId="10" applyFont="1" applyFill="1" applyBorder="1" applyAlignment="1">
      <alignment horizontal="right" vertical="center" wrapText="1"/>
    </xf>
    <xf numFmtId="9" fontId="62" fillId="7" borderId="61" xfId="9" applyFont="1" applyFill="1" applyBorder="1" applyAlignment="1">
      <alignment horizontal="right" vertical="center" wrapText="1"/>
    </xf>
    <xf numFmtId="1" fontId="54" fillId="0" borderId="76" xfId="0" applyNumberFormat="1" applyFont="1" applyBorder="1" applyAlignment="1">
      <alignment horizontal="right" vertical="center" wrapText="1"/>
    </xf>
    <xf numFmtId="0" fontId="54" fillId="0" borderId="78" xfId="0" applyFont="1" applyBorder="1" applyAlignment="1">
      <alignment horizontal="left" vertical="center" wrapText="1" indent="1"/>
    </xf>
    <xf numFmtId="9" fontId="54" fillId="0" borderId="74" xfId="10" applyFont="1" applyBorder="1" applyAlignment="1">
      <alignment horizontal="right" vertical="center" wrapText="1"/>
    </xf>
    <xf numFmtId="1" fontId="54" fillId="0" borderId="74" xfId="0" applyNumberFormat="1" applyFont="1" applyBorder="1" applyAlignment="1">
      <alignment horizontal="left" vertical="center" wrapText="1" indent="2"/>
    </xf>
    <xf numFmtId="0" fontId="31" fillId="8" borderId="79" xfId="0" applyFont="1" applyFill="1" applyBorder="1" applyAlignment="1">
      <alignment horizontal="left" vertical="center" wrapText="1" indent="1"/>
    </xf>
    <xf numFmtId="0" fontId="16" fillId="0" borderId="53" xfId="0" applyFont="1" applyBorder="1" applyAlignment="1">
      <alignment horizontal="left" vertical="top" wrapText="1"/>
    </xf>
    <xf numFmtId="0" fontId="34" fillId="0" borderId="53" xfId="1" applyFont="1" applyBorder="1" applyAlignment="1">
      <alignment horizontal="left"/>
    </xf>
    <xf numFmtId="43" fontId="54" fillId="0" borderId="0" xfId="11" applyFont="1" applyFill="1" applyAlignment="1">
      <alignment horizontal="left" vertical="center" wrapText="1" indent="1"/>
    </xf>
    <xf numFmtId="43" fontId="54" fillId="0" borderId="0" xfId="6" quotePrefix="1" applyFont="1" applyFill="1" applyBorder="1" applyAlignment="1">
      <alignment horizontal="left" vertical="center" wrapText="1" indent="1"/>
    </xf>
    <xf numFmtId="43" fontId="54" fillId="0" borderId="0" xfId="6" applyFont="1" applyFill="1" applyBorder="1" applyAlignment="1">
      <alignment horizontal="left" vertical="center" wrapText="1" indent="1"/>
    </xf>
    <xf numFmtId="43" fontId="58" fillId="0" borderId="0" xfId="6" applyFont="1" applyFill="1" applyBorder="1" applyAlignment="1">
      <alignment horizontal="left" vertical="center" indent="1"/>
    </xf>
    <xf numFmtId="2" fontId="54" fillId="0" borderId="0" xfId="0" applyNumberFormat="1" applyFont="1" applyAlignment="1">
      <alignment horizontal="right" vertical="center" wrapText="1" indent="1"/>
    </xf>
    <xf numFmtId="0" fontId="13" fillId="8" borderId="66" xfId="0" applyFont="1" applyFill="1" applyBorder="1" applyAlignment="1">
      <alignment horizontal="left" vertical="center" wrapText="1" indent="2"/>
    </xf>
    <xf numFmtId="0" fontId="13" fillId="8" borderId="66" xfId="0" applyFont="1" applyFill="1" applyBorder="1" applyAlignment="1">
      <alignment vertical="center" wrapText="1"/>
    </xf>
    <xf numFmtId="0" fontId="17" fillId="8" borderId="66" xfId="0" quotePrefix="1" applyFont="1" applyFill="1" applyBorder="1" applyAlignment="1">
      <alignment horizontal="left" vertical="center" wrapText="1" indent="1"/>
    </xf>
    <xf numFmtId="0" fontId="17" fillId="8" borderId="66" xfId="0" applyFont="1" applyFill="1" applyBorder="1" applyAlignment="1">
      <alignment horizontal="left" vertical="center" indent="1"/>
    </xf>
    <xf numFmtId="0" fontId="28" fillId="0" borderId="53" xfId="0" quotePrefix="1" applyFont="1" applyBorder="1" applyAlignment="1">
      <alignment horizontal="left" vertical="top" wrapText="1"/>
    </xf>
    <xf numFmtId="12" fontId="28" fillId="0" borderId="53" xfId="9" applyNumberFormat="1" applyFont="1" applyFill="1" applyBorder="1" applyAlignment="1">
      <alignment vertical="top"/>
    </xf>
    <xf numFmtId="171" fontId="54" fillId="0" borderId="0" xfId="10" applyNumberFormat="1" applyFont="1" applyAlignment="1">
      <alignment horizontal="left" vertical="center" wrapText="1" indent="1"/>
    </xf>
    <xf numFmtId="46" fontId="54" fillId="0" borderId="0" xfId="0" applyNumberFormat="1" applyFont="1" applyAlignment="1">
      <alignment horizontal="left" vertical="center" wrapText="1" indent="1"/>
    </xf>
    <xf numFmtId="0" fontId="61" fillId="0" borderId="0" xfId="5" applyFont="1" applyAlignment="1">
      <alignment horizontal="left" vertical="center" wrapText="1" indent="1"/>
    </xf>
    <xf numFmtId="46" fontId="31" fillId="8" borderId="58" xfId="0" applyNumberFormat="1" applyFont="1" applyFill="1" applyBorder="1" applyAlignment="1">
      <alignment horizontal="left" vertical="center" wrapText="1" indent="1"/>
    </xf>
    <xf numFmtId="0" fontId="68" fillId="0" borderId="0" xfId="1" applyFont="1" applyBorder="1" applyAlignment="1">
      <alignment horizontal="left" vertical="top"/>
    </xf>
    <xf numFmtId="0" fontId="31" fillId="9" borderId="55" xfId="0" applyFont="1" applyFill="1" applyBorder="1" applyAlignment="1">
      <alignment horizontal="left" vertical="center" wrapText="1" indent="1"/>
    </xf>
    <xf numFmtId="0" fontId="31" fillId="9" borderId="57" xfId="0" applyFont="1" applyFill="1" applyBorder="1" applyAlignment="1">
      <alignment horizontal="left" vertical="center" wrapText="1" indent="1"/>
    </xf>
    <xf numFmtId="0" fontId="31" fillId="9" borderId="57" xfId="0" applyFont="1" applyFill="1" applyBorder="1" applyAlignment="1">
      <alignment horizontal="left" vertical="center" wrapText="1" indent="8"/>
    </xf>
    <xf numFmtId="0" fontId="31" fillId="9" borderId="58" xfId="0" applyFont="1" applyFill="1" applyBorder="1" applyAlignment="1">
      <alignment horizontal="left" vertical="center" wrapText="1" indent="6"/>
    </xf>
    <xf numFmtId="0" fontId="54" fillId="0" borderId="17" xfId="0" applyFont="1" applyBorder="1" applyAlignment="1">
      <alignment horizontal="left" vertical="center" indent="1"/>
    </xf>
    <xf numFmtId="0" fontId="54" fillId="0" borderId="0" xfId="0" applyFont="1" applyAlignment="1">
      <alignment horizontal="left" vertical="center" indent="8"/>
    </xf>
    <xf numFmtId="0" fontId="54" fillId="0" borderId="18" xfId="0" applyFont="1" applyBorder="1" applyAlignment="1">
      <alignment horizontal="left" vertical="center" wrapText="1" indent="6"/>
    </xf>
    <xf numFmtId="0" fontId="54" fillId="0" borderId="10" xfId="0" applyFont="1" applyBorder="1" applyAlignment="1">
      <alignment horizontal="left" vertical="center" indent="1"/>
    </xf>
    <xf numFmtId="0" fontId="54" fillId="0" borderId="14" xfId="0" applyFont="1" applyBorder="1" applyAlignment="1">
      <alignment horizontal="left" vertical="center" wrapText="1" indent="1"/>
    </xf>
    <xf numFmtId="0" fontId="54" fillId="0" borderId="14" xfId="0" quotePrefix="1" applyFont="1" applyBorder="1" applyAlignment="1">
      <alignment horizontal="left" vertical="center" wrapText="1" indent="1"/>
    </xf>
    <xf numFmtId="0" fontId="54" fillId="0" borderId="14" xfId="0" applyFont="1" applyBorder="1" applyAlignment="1">
      <alignment horizontal="left" vertical="center" indent="8"/>
    </xf>
    <xf numFmtId="0" fontId="54" fillId="0" borderId="14" xfId="0" applyFont="1" applyBorder="1" applyAlignment="1">
      <alignment horizontal="left" vertical="center" indent="1"/>
    </xf>
    <xf numFmtId="0" fontId="54" fillId="0" borderId="11" xfId="0" applyFont="1" applyBorder="1" applyAlignment="1">
      <alignment horizontal="left" vertical="center" wrapText="1" indent="6"/>
    </xf>
    <xf numFmtId="0" fontId="54" fillId="0" borderId="14" xfId="0" applyFont="1" applyBorder="1" applyAlignment="1">
      <alignment horizontal="left" vertical="center" wrapText="1" indent="8"/>
    </xf>
    <xf numFmtId="2" fontId="54" fillId="0" borderId="14" xfId="0" applyNumberFormat="1" applyFont="1" applyBorder="1" applyAlignment="1">
      <alignment horizontal="left" vertical="center" wrapText="1" indent="8"/>
    </xf>
    <xf numFmtId="0" fontId="54" fillId="0" borderId="12" xfId="0" applyFont="1" applyBorder="1" applyAlignment="1">
      <alignment horizontal="left" vertical="center" indent="1"/>
    </xf>
    <xf numFmtId="0" fontId="54" fillId="0" borderId="15" xfId="0" applyFont="1" applyBorder="1" applyAlignment="1">
      <alignment horizontal="left" vertical="center" wrapText="1" indent="1"/>
    </xf>
    <xf numFmtId="0" fontId="54" fillId="0" borderId="15" xfId="0" applyFont="1" applyBorder="1" applyAlignment="1">
      <alignment horizontal="left" vertical="center" wrapText="1" indent="8"/>
    </xf>
    <xf numFmtId="0" fontId="54" fillId="0" borderId="13" xfId="0" applyFont="1" applyBorder="1" applyAlignment="1">
      <alignment horizontal="left" vertical="center" wrapText="1" indent="6"/>
    </xf>
    <xf numFmtId="0" fontId="31" fillId="9" borderId="58" xfId="0" applyFont="1" applyFill="1" applyBorder="1" applyAlignment="1">
      <alignment horizontal="left" vertical="center" wrapText="1" indent="1"/>
    </xf>
    <xf numFmtId="0" fontId="54" fillId="0" borderId="11" xfId="0" applyFont="1" applyBorder="1" applyAlignment="1">
      <alignment horizontal="left" vertical="center" indent="1"/>
    </xf>
    <xf numFmtId="166" fontId="54" fillId="0" borderId="0" xfId="11" applyNumberFormat="1" applyFont="1" applyFill="1" applyAlignment="1">
      <alignment horizontal="left" vertical="center" wrapText="1" indent="1"/>
    </xf>
    <xf numFmtId="168" fontId="54" fillId="0" borderId="0" xfId="0" applyNumberFormat="1" applyFont="1" applyAlignment="1">
      <alignment horizontal="left" vertical="center" wrapText="1" indent="1"/>
    </xf>
    <xf numFmtId="164" fontId="54" fillId="0" borderId="0" xfId="0" applyNumberFormat="1" applyFont="1" applyAlignment="1">
      <alignment horizontal="left" vertical="center" wrapText="1" indent="1"/>
    </xf>
    <xf numFmtId="164" fontId="13" fillId="0" borderId="53" xfId="0" applyNumberFormat="1" applyFont="1" applyBorder="1" applyAlignment="1">
      <alignment horizontal="left" vertical="top" wrapText="1"/>
    </xf>
    <xf numFmtId="0" fontId="61" fillId="0" borderId="0" xfId="5" applyFont="1" applyFill="1" applyAlignment="1">
      <alignment horizontal="left" vertical="center" wrapText="1" indent="1"/>
    </xf>
    <xf numFmtId="0" fontId="31" fillId="8" borderId="67" xfId="0" applyFont="1" applyFill="1" applyBorder="1" applyAlignment="1">
      <alignment horizontal="left" vertical="center" wrapText="1" indent="1"/>
    </xf>
    <xf numFmtId="167" fontId="62" fillId="7" borderId="61" xfId="0" applyNumberFormat="1" applyFont="1" applyFill="1" applyBorder="1" applyAlignment="1">
      <alignment horizontal="left" vertical="center" wrapText="1" indent="1"/>
    </xf>
    <xf numFmtId="167" fontId="54" fillId="0" borderId="0" xfId="0" applyNumberFormat="1" applyFont="1" applyAlignment="1">
      <alignment horizontal="left" vertical="center" wrapText="1" indent="1"/>
    </xf>
    <xf numFmtId="164" fontId="62" fillId="7" borderId="61" xfId="0" applyNumberFormat="1" applyFont="1" applyFill="1" applyBorder="1" applyAlignment="1">
      <alignment horizontal="left" vertical="center" wrapText="1" indent="1"/>
    </xf>
    <xf numFmtId="9" fontId="62" fillId="7" borderId="61" xfId="10" applyFont="1" applyFill="1" applyBorder="1" applyAlignment="1">
      <alignment horizontal="left" vertical="center" wrapText="1" indent="1"/>
    </xf>
    <xf numFmtId="0" fontId="28" fillId="0" borderId="83" xfId="0" applyFont="1" applyBorder="1"/>
    <xf numFmtId="0" fontId="33" fillId="0" borderId="0" xfId="5" applyFont="1" applyBorder="1" applyAlignment="1">
      <alignment vertical="top" wrapText="1"/>
    </xf>
    <xf numFmtId="166" fontId="20" fillId="0" borderId="53" xfId="6" applyNumberFormat="1" applyFont="1" applyFill="1" applyBorder="1" applyAlignment="1">
      <alignment horizontal="left" vertical="center" wrapText="1" indent="1"/>
    </xf>
    <xf numFmtId="0" fontId="54" fillId="0" borderId="4" xfId="0" applyFont="1" applyBorder="1" applyAlignment="1">
      <alignment horizontal="left" vertical="center" wrapText="1" indent="1"/>
    </xf>
    <xf numFmtId="0" fontId="72" fillId="0" borderId="0" xfId="0" applyFont="1" applyAlignment="1">
      <alignment horizontal="left" vertical="top" wrapText="1"/>
    </xf>
    <xf numFmtId="0" fontId="31" fillId="9" borderId="66" xfId="0" applyFont="1" applyFill="1" applyBorder="1" applyAlignment="1">
      <alignment horizontal="left" vertical="center" wrapText="1" indent="1"/>
    </xf>
    <xf numFmtId="0" fontId="54" fillId="0" borderId="10" xfId="0" applyFont="1" applyBorder="1" applyAlignment="1">
      <alignment horizontal="left" vertical="center" wrapText="1" indent="1"/>
    </xf>
    <xf numFmtId="166" fontId="54" fillId="0" borderId="14" xfId="6" applyNumberFormat="1" applyFont="1" applyBorder="1" applyAlignment="1">
      <alignment horizontal="left" vertical="center" wrapText="1" indent="1"/>
    </xf>
    <xf numFmtId="166" fontId="54" fillId="0" borderId="11" xfId="6" applyNumberFormat="1" applyFont="1" applyBorder="1" applyAlignment="1">
      <alignment horizontal="left" vertical="center" wrapText="1" indent="1"/>
    </xf>
    <xf numFmtId="0" fontId="54" fillId="0" borderId="12" xfId="0" applyFont="1" applyBorder="1" applyAlignment="1">
      <alignment horizontal="left" vertical="center" wrapText="1" indent="1"/>
    </xf>
    <xf numFmtId="166" fontId="54" fillId="0" borderId="15" xfId="6" applyNumberFormat="1" applyFont="1" applyBorder="1" applyAlignment="1">
      <alignment horizontal="left" vertical="center" wrapText="1" indent="1"/>
    </xf>
    <xf numFmtId="0" fontId="31" fillId="9" borderId="67" xfId="0" applyFont="1" applyFill="1" applyBorder="1" applyAlignment="1">
      <alignment horizontal="left" vertical="center" wrapText="1" indent="1"/>
    </xf>
    <xf numFmtId="166" fontId="54" fillId="0" borderId="0" xfId="6" applyNumberFormat="1" applyFont="1" applyBorder="1" applyAlignment="1">
      <alignment horizontal="left" vertical="center" wrapText="1" indent="1"/>
    </xf>
    <xf numFmtId="166" fontId="54" fillId="0" borderId="18" xfId="6" applyNumberFormat="1" applyFont="1" applyBorder="1" applyAlignment="1">
      <alignment horizontal="left" vertical="center" wrapText="1" indent="1"/>
    </xf>
    <xf numFmtId="166" fontId="62" fillId="7" borderId="61" xfId="6" applyNumberFormat="1" applyFont="1" applyFill="1" applyBorder="1" applyAlignment="1">
      <alignment horizontal="left" vertical="center" wrapText="1" indent="1"/>
    </xf>
    <xf numFmtId="166" fontId="57" fillId="7" borderId="61" xfId="6" applyNumberFormat="1" applyFont="1" applyFill="1" applyBorder="1" applyAlignment="1">
      <alignment horizontal="left" vertical="center" wrapText="1" indent="1"/>
    </xf>
    <xf numFmtId="43" fontId="54" fillId="0" borderId="11" xfId="6" applyFont="1" applyBorder="1" applyAlignment="1">
      <alignment horizontal="left" vertical="center" wrapText="1" indent="1"/>
    </xf>
    <xf numFmtId="43" fontId="62" fillId="7" borderId="61" xfId="6" applyFont="1" applyFill="1" applyBorder="1" applyAlignment="1">
      <alignment horizontal="left" vertical="center" wrapText="1" indent="1"/>
    </xf>
    <xf numFmtId="166" fontId="54" fillId="5" borderId="0" xfId="6" applyNumberFormat="1" applyFont="1" applyFill="1" applyBorder="1" applyAlignment="1">
      <alignment horizontal="left" vertical="center" wrapText="1" indent="1"/>
    </xf>
    <xf numFmtId="0" fontId="62" fillId="7" borderId="84" xfId="0" applyFont="1" applyFill="1" applyBorder="1" applyAlignment="1">
      <alignment horizontal="left" vertical="center" wrapText="1" indent="1"/>
    </xf>
    <xf numFmtId="166" fontId="62" fillId="7" borderId="84" xfId="6" applyNumberFormat="1" applyFont="1" applyFill="1" applyBorder="1" applyAlignment="1">
      <alignment horizontal="left" vertical="center" wrapText="1" indent="1"/>
    </xf>
    <xf numFmtId="43" fontId="62" fillId="7" borderId="84" xfId="6" applyFont="1" applyFill="1" applyBorder="1" applyAlignment="1">
      <alignment horizontal="left" vertical="center" wrapText="1" indent="1"/>
    </xf>
    <xf numFmtId="43" fontId="54" fillId="0" borderId="18" xfId="6" applyFont="1" applyBorder="1" applyAlignment="1">
      <alignment horizontal="left" vertical="center" wrapText="1" indent="1"/>
    </xf>
    <xf numFmtId="43" fontId="37" fillId="5" borderId="85" xfId="6" applyFont="1" applyFill="1" applyBorder="1" applyAlignment="1">
      <alignment horizontal="left" vertical="center" wrapText="1" indent="1"/>
    </xf>
    <xf numFmtId="0" fontId="58" fillId="5" borderId="85" xfId="0" applyFont="1" applyFill="1" applyBorder="1" applyAlignment="1">
      <alignment horizontal="left" vertical="center" wrapText="1" indent="1"/>
    </xf>
    <xf numFmtId="0" fontId="58" fillId="5" borderId="86" xfId="0" applyFont="1" applyFill="1" applyBorder="1" applyAlignment="1">
      <alignment horizontal="left" vertical="center" wrapText="1" indent="1"/>
    </xf>
    <xf numFmtId="166" fontId="58" fillId="5" borderId="85" xfId="6" applyNumberFormat="1" applyFont="1" applyFill="1" applyBorder="1" applyAlignment="1">
      <alignment horizontal="left" vertical="center" wrapText="1" indent="1"/>
    </xf>
    <xf numFmtId="43" fontId="58" fillId="5" borderId="85" xfId="6" applyFont="1" applyFill="1" applyBorder="1" applyAlignment="1">
      <alignment horizontal="left" vertical="center" wrapText="1" indent="1"/>
    </xf>
    <xf numFmtId="166" fontId="58" fillId="5" borderId="86" xfId="6" applyNumberFormat="1" applyFont="1" applyFill="1" applyBorder="1" applyAlignment="1">
      <alignment horizontal="left" vertical="center" wrapText="1" indent="1"/>
    </xf>
    <xf numFmtId="43" fontId="58" fillId="5" borderId="86" xfId="6" applyFont="1" applyFill="1" applyBorder="1" applyAlignment="1">
      <alignment horizontal="left" vertical="center" wrapText="1" indent="1"/>
    </xf>
    <xf numFmtId="166" fontId="58" fillId="0" borderId="0" xfId="6" applyNumberFormat="1" applyFont="1" applyBorder="1" applyAlignment="1">
      <alignment horizontal="left" vertical="center" wrapText="1" indent="1"/>
    </xf>
    <xf numFmtId="166" fontId="58" fillId="0" borderId="14" xfId="6" applyNumberFormat="1" applyFont="1" applyBorder="1" applyAlignment="1">
      <alignment horizontal="left" vertical="center" wrapText="1" indent="1"/>
    </xf>
    <xf numFmtId="43" fontId="58" fillId="0" borderId="0" xfId="6" applyFont="1" applyBorder="1" applyAlignment="1">
      <alignment horizontal="left" vertical="center" wrapText="1" indent="1"/>
    </xf>
    <xf numFmtId="43" fontId="54" fillId="0" borderId="14" xfId="6" applyFont="1" applyBorder="1" applyAlignment="1">
      <alignment horizontal="left" vertical="center" wrapText="1" indent="1"/>
    </xf>
    <xf numFmtId="43" fontId="58" fillId="0" borderId="14" xfId="6" applyFont="1" applyBorder="1" applyAlignment="1">
      <alignment horizontal="left" vertical="center" wrapText="1" indent="1"/>
    </xf>
    <xf numFmtId="43" fontId="54" fillId="0" borderId="15" xfId="6" applyFont="1" applyBorder="1" applyAlignment="1">
      <alignment horizontal="left" vertical="center" wrapText="1" indent="1"/>
    </xf>
    <xf numFmtId="166" fontId="54" fillId="0" borderId="14" xfId="11" applyNumberFormat="1" applyFont="1" applyBorder="1" applyAlignment="1">
      <alignment horizontal="left" vertical="center" wrapText="1" indent="1"/>
    </xf>
    <xf numFmtId="17" fontId="54" fillId="0" borderId="14" xfId="0" applyNumberFormat="1" applyFont="1" applyBorder="1" applyAlignment="1">
      <alignment horizontal="left" vertical="center" wrapText="1" indent="1"/>
    </xf>
    <xf numFmtId="17" fontId="54" fillId="0" borderId="11" xfId="0" applyNumberFormat="1" applyFont="1" applyBorder="1" applyAlignment="1">
      <alignment horizontal="left" vertical="center" wrapText="1" indent="1"/>
    </xf>
    <xf numFmtId="0" fontId="54" fillId="0" borderId="44" xfId="0" applyFont="1" applyBorder="1" applyAlignment="1">
      <alignment horizontal="left" vertical="center" wrapText="1" indent="1"/>
    </xf>
    <xf numFmtId="166" fontId="54" fillId="0" borderId="15" xfId="11" applyNumberFormat="1" applyFont="1" applyBorder="1" applyAlignment="1">
      <alignment horizontal="left" vertical="center" wrapText="1" indent="1"/>
    </xf>
    <xf numFmtId="166" fontId="54" fillId="3" borderId="0" xfId="11" applyNumberFormat="1" applyFont="1" applyFill="1" applyBorder="1" applyAlignment="1">
      <alignment horizontal="left" vertical="center" wrapText="1" indent="1"/>
    </xf>
    <xf numFmtId="0" fontId="54" fillId="0" borderId="12" xfId="0" applyFont="1" applyBorder="1" applyAlignment="1">
      <alignment horizontal="left" vertical="center" wrapText="1" indent="3"/>
    </xf>
    <xf numFmtId="2" fontId="54" fillId="0" borderId="11" xfId="0" applyNumberFormat="1" applyFont="1" applyBorder="1" applyAlignment="1">
      <alignment horizontal="left" vertical="center" wrapText="1" indent="1"/>
    </xf>
    <xf numFmtId="2" fontId="54" fillId="0" borderId="18" xfId="0" applyNumberFormat="1" applyFont="1" applyBorder="1" applyAlignment="1">
      <alignment horizontal="left" vertical="center" wrapText="1" indent="1"/>
    </xf>
    <xf numFmtId="2" fontId="58" fillId="5" borderId="85" xfId="0" applyNumberFormat="1" applyFont="1" applyFill="1" applyBorder="1" applyAlignment="1">
      <alignment horizontal="left" vertical="center" wrapText="1" indent="1"/>
    </xf>
    <xf numFmtId="2" fontId="58" fillId="5" borderId="86" xfId="0" applyNumberFormat="1" applyFont="1" applyFill="1" applyBorder="1" applyAlignment="1">
      <alignment horizontal="left" vertical="center" wrapText="1" indent="1"/>
    </xf>
    <xf numFmtId="2" fontId="62" fillId="7" borderId="61" xfId="0" applyNumberFormat="1" applyFont="1" applyFill="1" applyBorder="1" applyAlignment="1">
      <alignment horizontal="left" vertical="center" wrapText="1" indent="1"/>
    </xf>
    <xf numFmtId="0" fontId="62" fillId="7" borderId="87" xfId="0" applyFont="1" applyFill="1" applyBorder="1" applyAlignment="1">
      <alignment horizontal="left" vertical="center" wrapText="1" indent="1"/>
    </xf>
    <xf numFmtId="166" fontId="62" fillId="7" borderId="87" xfId="6" applyNumberFormat="1" applyFont="1" applyFill="1" applyBorder="1" applyAlignment="1">
      <alignment horizontal="left" vertical="center" wrapText="1" indent="1"/>
    </xf>
    <xf numFmtId="2" fontId="62" fillId="7" borderId="87" xfId="0" applyNumberFormat="1" applyFont="1" applyFill="1" applyBorder="1" applyAlignment="1">
      <alignment horizontal="left" vertical="center" wrapText="1" indent="1"/>
    </xf>
    <xf numFmtId="2" fontId="62" fillId="7" borderId="84" xfId="0" applyNumberFormat="1" applyFont="1" applyFill="1" applyBorder="1" applyAlignment="1">
      <alignment horizontal="left" vertical="center" wrapText="1" indent="1"/>
    </xf>
    <xf numFmtId="166" fontId="54" fillId="5" borderId="18" xfId="6" applyNumberFormat="1" applyFont="1" applyFill="1" applyBorder="1" applyAlignment="1">
      <alignment horizontal="left" vertical="center" wrapText="1" indent="1"/>
    </xf>
    <xf numFmtId="43" fontId="37" fillId="5" borderId="86" xfId="6" applyFont="1" applyFill="1" applyBorder="1" applyAlignment="1">
      <alignment horizontal="left" vertical="center" wrapText="1" indent="1"/>
    </xf>
    <xf numFmtId="0" fontId="33" fillId="0" borderId="53" xfId="5" applyFont="1" applyBorder="1" applyAlignment="1">
      <alignment vertical="top" wrapText="1"/>
    </xf>
    <xf numFmtId="0" fontId="66" fillId="0" borderId="53" xfId="5" applyFont="1" applyBorder="1" applyAlignment="1">
      <alignment vertical="top" wrapText="1"/>
    </xf>
    <xf numFmtId="0" fontId="54" fillId="0" borderId="37" xfId="0" applyFont="1" applyBorder="1" applyAlignment="1">
      <alignment horizontal="left" vertical="center" wrapText="1" indent="1"/>
    </xf>
    <xf numFmtId="166" fontId="54" fillId="0" borderId="37" xfId="6" applyNumberFormat="1" applyFont="1" applyBorder="1" applyAlignment="1">
      <alignment horizontal="left" vertical="center" wrapText="1" indent="1"/>
    </xf>
    <xf numFmtId="166" fontId="54" fillId="0" borderId="38" xfId="6" applyNumberFormat="1" applyFont="1" applyBorder="1" applyAlignment="1">
      <alignment horizontal="left" vertical="center" wrapText="1" indent="1"/>
    </xf>
    <xf numFmtId="166" fontId="54" fillId="0" borderId="32" xfId="6" applyNumberFormat="1" applyFont="1" applyBorder="1" applyAlignment="1">
      <alignment horizontal="left" vertical="center" wrapText="1" indent="1"/>
    </xf>
    <xf numFmtId="166" fontId="54" fillId="0" borderId="42" xfId="6" applyNumberFormat="1" applyFont="1" applyBorder="1" applyAlignment="1">
      <alignment horizontal="left" vertical="center" wrapText="1" indent="1"/>
    </xf>
    <xf numFmtId="0" fontId="54" fillId="0" borderId="48" xfId="0" applyFont="1" applyBorder="1" applyAlignment="1">
      <alignment horizontal="left" vertical="center" wrapText="1" indent="1"/>
    </xf>
    <xf numFmtId="43" fontId="54" fillId="0" borderId="13" xfId="6" applyFont="1" applyBorder="1" applyAlignment="1">
      <alignment horizontal="left" vertical="center" wrapText="1" indent="1"/>
    </xf>
    <xf numFmtId="0" fontId="62" fillId="7" borderId="0" xfId="0" applyFont="1" applyFill="1" applyAlignment="1">
      <alignment horizontal="left" vertical="center" wrapText="1" indent="1"/>
    </xf>
    <xf numFmtId="166" fontId="62" fillId="7" borderId="61" xfId="0" applyNumberFormat="1" applyFont="1" applyFill="1" applyBorder="1" applyAlignment="1">
      <alignment horizontal="left" vertical="center" wrapText="1" indent="1"/>
    </xf>
    <xf numFmtId="166" fontId="54" fillId="0" borderId="37" xfId="6" applyNumberFormat="1" applyFont="1" applyFill="1" applyBorder="1" applyAlignment="1">
      <alignment horizontal="left" vertical="center" wrapText="1" indent="1"/>
    </xf>
    <xf numFmtId="166" fontId="54" fillId="0" borderId="42" xfId="6" applyNumberFormat="1" applyFont="1" applyFill="1" applyBorder="1" applyAlignment="1">
      <alignment horizontal="left" vertical="center" wrapText="1" indent="1"/>
    </xf>
    <xf numFmtId="9" fontId="54" fillId="0" borderId="32" xfId="9" applyFont="1" applyBorder="1" applyAlignment="1">
      <alignment horizontal="left" vertical="center" wrapText="1" indent="1"/>
    </xf>
    <xf numFmtId="166" fontId="54" fillId="0" borderId="37" xfId="0" applyNumberFormat="1" applyFont="1" applyBorder="1" applyAlignment="1">
      <alignment horizontal="left" vertical="center" wrapText="1" indent="1"/>
    </xf>
    <xf numFmtId="43" fontId="62" fillId="7" borderId="61" xfId="0" applyNumberFormat="1" applyFont="1" applyFill="1" applyBorder="1" applyAlignment="1">
      <alignment horizontal="left" vertical="center" wrapText="1" indent="1"/>
    </xf>
    <xf numFmtId="9" fontId="54" fillId="0" borderId="31" xfId="9" applyFont="1" applyBorder="1" applyAlignment="1">
      <alignment horizontal="left" vertical="center" wrapText="1" indent="1"/>
    </xf>
    <xf numFmtId="9" fontId="54" fillId="0" borderId="0" xfId="9" applyFont="1" applyBorder="1" applyAlignment="1">
      <alignment horizontal="left" vertical="center" wrapText="1" indent="1"/>
    </xf>
    <xf numFmtId="9" fontId="54" fillId="0" borderId="47" xfId="9" applyFont="1" applyBorder="1" applyAlignment="1">
      <alignment horizontal="left" vertical="center" wrapText="1" indent="1"/>
    </xf>
    <xf numFmtId="0" fontId="54" fillId="0" borderId="80" xfId="0" applyFont="1" applyBorder="1" applyAlignment="1">
      <alignment horizontal="left" vertical="center" wrapText="1" indent="1"/>
    </xf>
    <xf numFmtId="9" fontId="54" fillId="0" borderId="49" xfId="9" applyFont="1" applyBorder="1" applyAlignment="1">
      <alignment horizontal="left" vertical="center" wrapText="1" indent="1"/>
    </xf>
    <xf numFmtId="170" fontId="54" fillId="0" borderId="0" xfId="6" applyNumberFormat="1" applyFont="1" applyFill="1" applyBorder="1" applyAlignment="1">
      <alignment horizontal="left" vertical="center" wrapText="1" indent="1"/>
    </xf>
    <xf numFmtId="165" fontId="54" fillId="0" borderId="0" xfId="6" applyNumberFormat="1" applyFont="1" applyFill="1" applyBorder="1" applyAlignment="1">
      <alignment horizontal="left" vertical="center" wrapText="1" indent="1"/>
    </xf>
    <xf numFmtId="0" fontId="28" fillId="0" borderId="90" xfId="0" applyFont="1" applyBorder="1"/>
    <xf numFmtId="0" fontId="28" fillId="0" borderId="91" xfId="0" applyFont="1" applyBorder="1"/>
    <xf numFmtId="0" fontId="28" fillId="0" borderId="89" xfId="0" applyFont="1" applyBorder="1"/>
    <xf numFmtId="166" fontId="54" fillId="0" borderId="40" xfId="6" applyNumberFormat="1" applyFont="1" applyFill="1" applyBorder="1" applyAlignment="1">
      <alignment vertical="center" wrapText="1"/>
    </xf>
    <xf numFmtId="9" fontId="54" fillId="0" borderId="40" xfId="9" applyFont="1" applyFill="1" applyBorder="1" applyAlignment="1">
      <alignment vertical="center" wrapText="1"/>
    </xf>
    <xf numFmtId="166" fontId="54" fillId="0" borderId="19" xfId="6" applyNumberFormat="1" applyFont="1" applyFill="1" applyBorder="1" applyAlignment="1">
      <alignment vertical="center" wrapText="1"/>
    </xf>
    <xf numFmtId="0" fontId="58" fillId="0" borderId="24" xfId="0" applyFont="1" applyBorder="1" applyAlignment="1">
      <alignment horizontal="left" vertical="center" wrapText="1" indent="1"/>
    </xf>
    <xf numFmtId="0" fontId="58" fillId="0" borderId="24" xfId="0" applyFont="1" applyBorder="1" applyAlignment="1">
      <alignment vertical="center" wrapText="1"/>
    </xf>
    <xf numFmtId="0" fontId="31" fillId="0" borderId="0" xfId="0" applyFont="1" applyAlignment="1">
      <alignment horizontal="left" vertical="center" wrapText="1" indent="1"/>
    </xf>
    <xf numFmtId="0" fontId="31" fillId="0" borderId="0" xfId="0" applyFont="1" applyAlignment="1">
      <alignment vertical="center" wrapText="1"/>
    </xf>
    <xf numFmtId="0" fontId="31" fillId="0" borderId="0" xfId="0" applyFont="1" applyAlignment="1">
      <alignment horizontal="left" vertical="center" wrapText="1" indent="2"/>
    </xf>
    <xf numFmtId="0" fontId="54" fillId="0" borderId="77" xfId="0" applyFont="1" applyBorder="1" applyAlignment="1">
      <alignment horizontal="left" vertical="center" wrapText="1" indent="1"/>
    </xf>
    <xf numFmtId="0" fontId="54" fillId="0" borderId="82" xfId="0" applyFont="1" applyBorder="1" applyAlignment="1">
      <alignment horizontal="left" vertical="center" wrapText="1" indent="1"/>
    </xf>
    <xf numFmtId="0" fontId="54" fillId="0" borderId="38" xfId="0" applyFont="1" applyBorder="1" applyAlignment="1">
      <alignment horizontal="left" vertical="center" wrapText="1" indent="1"/>
    </xf>
    <xf numFmtId="0" fontId="54" fillId="0" borderId="81" xfId="0" applyFont="1" applyBorder="1" applyAlignment="1">
      <alignment horizontal="left" vertical="center" wrapText="1" indent="1"/>
    </xf>
    <xf numFmtId="0" fontId="54" fillId="0" borderId="69" xfId="0" applyFont="1" applyBorder="1" applyAlignment="1">
      <alignment horizontal="left" vertical="center" wrapText="1" indent="1"/>
    </xf>
    <xf numFmtId="0" fontId="54" fillId="0" borderId="92" xfId="0" applyFont="1" applyBorder="1" applyAlignment="1">
      <alignment horizontal="left" vertical="center" wrapText="1" indent="1"/>
    </xf>
    <xf numFmtId="0" fontId="54" fillId="0" borderId="93" xfId="0" applyFont="1" applyBorder="1" applyAlignment="1">
      <alignment horizontal="left" vertical="center" wrapText="1" indent="1"/>
    </xf>
    <xf numFmtId="0" fontId="58" fillId="0" borderId="24" xfId="0" applyFont="1" applyBorder="1" applyAlignment="1">
      <alignment horizontal="left" vertical="top" wrapText="1" indent="1"/>
    </xf>
    <xf numFmtId="0" fontId="51" fillId="0" borderId="0" xfId="0" applyFont="1" applyAlignment="1">
      <alignment horizontal="left" vertical="top" wrapText="1"/>
    </xf>
    <xf numFmtId="0" fontId="51" fillId="0" borderId="0" xfId="0" quotePrefix="1" applyFont="1" applyAlignment="1">
      <alignment horizontal="left" vertical="top" wrapText="1"/>
    </xf>
    <xf numFmtId="0" fontId="61" fillId="0" borderId="54" xfId="5" applyFont="1" applyBorder="1" applyAlignment="1">
      <alignment horizontal="left" vertical="center" wrapText="1" indent="1"/>
    </xf>
    <xf numFmtId="0" fontId="13" fillId="8" borderId="58" xfId="0" applyFont="1" applyFill="1" applyBorder="1" applyAlignment="1">
      <alignment horizontal="center" vertical="center" wrapText="1"/>
    </xf>
    <xf numFmtId="0" fontId="32" fillId="0" borderId="0" xfId="5" applyFont="1" applyAlignment="1">
      <alignment horizontal="left" vertical="top" wrapText="1"/>
    </xf>
    <xf numFmtId="0" fontId="32" fillId="0" borderId="53" xfId="5" applyFont="1" applyBorder="1" applyAlignment="1">
      <alignment horizontal="left" vertical="top" wrapText="1"/>
    </xf>
    <xf numFmtId="0" fontId="61" fillId="0" borderId="0" xfId="5" applyFont="1" applyFill="1" applyAlignment="1">
      <alignment horizontal="left" vertical="center" wrapText="1"/>
    </xf>
    <xf numFmtId="9" fontId="65" fillId="0" borderId="0" xfId="9" applyFont="1" applyFill="1" applyAlignment="1">
      <alignment horizontal="left" vertical="center" wrapText="1"/>
    </xf>
    <xf numFmtId="0" fontId="61" fillId="0" borderId="0" xfId="5" applyFont="1" applyBorder="1" applyAlignment="1">
      <alignment horizontal="left" vertical="top" wrapText="1"/>
    </xf>
    <xf numFmtId="0" fontId="61" fillId="0" borderId="0" xfId="5" applyFont="1" applyAlignment="1">
      <alignment horizontal="left" vertical="top" wrapText="1"/>
    </xf>
    <xf numFmtId="0" fontId="61" fillId="0" borderId="53" xfId="5" applyFont="1" applyBorder="1" applyAlignment="1">
      <alignment horizontal="left" vertical="top" wrapText="1"/>
    </xf>
    <xf numFmtId="0" fontId="54" fillId="5" borderId="13" xfId="0" applyFont="1" applyFill="1" applyBorder="1" applyAlignment="1">
      <alignment horizontal="left" vertical="center" wrapText="1" indent="1"/>
    </xf>
    <xf numFmtId="166" fontId="54" fillId="5" borderId="12" xfId="6" applyNumberFormat="1" applyFont="1" applyFill="1" applyBorder="1" applyAlignment="1">
      <alignment vertical="center" wrapText="1"/>
    </xf>
    <xf numFmtId="0" fontId="54" fillId="0" borderId="13" xfId="0" applyFont="1" applyBorder="1" applyAlignment="1">
      <alignment horizontal="left" vertical="center" wrapText="1" indent="3"/>
    </xf>
    <xf numFmtId="0" fontId="61" fillId="0" borderId="54" xfId="5" applyFont="1" applyBorder="1" applyAlignment="1">
      <alignment horizontal="left" vertical="top" wrapText="1"/>
    </xf>
    <xf numFmtId="0" fontId="51" fillId="0" borderId="12" xfId="0" applyFont="1" applyBorder="1" applyAlignment="1">
      <alignment horizontal="left" vertical="center" indent="1"/>
    </xf>
    <xf numFmtId="12" fontId="51" fillId="0" borderId="94" xfId="9" applyNumberFormat="1" applyFont="1" applyFill="1" applyBorder="1" applyAlignment="1">
      <alignment horizontal="left" vertical="center" indent="1"/>
    </xf>
    <xf numFmtId="12" fontId="28" fillId="0" borderId="13" xfId="9" applyNumberFormat="1" applyFont="1" applyFill="1" applyBorder="1" applyAlignment="1">
      <alignment vertical="top"/>
    </xf>
    <xf numFmtId="0" fontId="32" fillId="0" borderId="0" xfId="5" applyFont="1" applyAlignment="1">
      <alignment horizontal="left" vertical="center" wrapText="1"/>
    </xf>
    <xf numFmtId="0" fontId="32" fillId="0" borderId="0" xfId="5" applyFont="1" applyAlignment="1">
      <alignment horizontal="left" vertical="center" wrapText="1" indent="1"/>
    </xf>
    <xf numFmtId="0" fontId="61" fillId="0" borderId="0" xfId="5" applyFont="1" applyAlignment="1">
      <alignment horizontal="left" vertical="center" wrapText="1"/>
    </xf>
    <xf numFmtId="0" fontId="31" fillId="8" borderId="95" xfId="0" applyFont="1" applyFill="1" applyBorder="1" applyAlignment="1">
      <alignment horizontal="left" vertical="center" wrapText="1" indent="1"/>
    </xf>
    <xf numFmtId="2" fontId="54" fillId="0" borderId="13" xfId="0" applyNumberFormat="1" applyFont="1" applyBorder="1" applyAlignment="1">
      <alignment horizontal="left" vertical="center" wrapText="1" indent="1"/>
    </xf>
    <xf numFmtId="167" fontId="13" fillId="0" borderId="0" xfId="0" applyNumberFormat="1" applyFont="1" applyAlignment="1">
      <alignment horizontal="left" vertical="center" wrapText="1" indent="1"/>
    </xf>
    <xf numFmtId="166" fontId="20" fillId="0" borderId="18" xfId="6" applyNumberFormat="1" applyFont="1" applyFill="1" applyBorder="1" applyAlignment="1">
      <alignment horizontal="left" vertical="center" wrapText="1" indent="1"/>
    </xf>
    <xf numFmtId="166" fontId="20" fillId="0" borderId="15" xfId="6" applyNumberFormat="1" applyFont="1" applyFill="1" applyBorder="1" applyAlignment="1">
      <alignment horizontal="left" vertical="center" wrapText="1" indent="1"/>
    </xf>
    <xf numFmtId="166" fontId="20" fillId="0" borderId="13" xfId="6" applyNumberFormat="1" applyFont="1" applyFill="1" applyBorder="1" applyAlignment="1">
      <alignment horizontal="left" vertical="center" wrapText="1" indent="1"/>
    </xf>
    <xf numFmtId="43" fontId="54" fillId="0" borderId="18" xfId="6" applyFont="1" applyFill="1" applyBorder="1" applyAlignment="1">
      <alignment horizontal="left" vertical="center" wrapText="1" indent="1"/>
    </xf>
    <xf numFmtId="43" fontId="54" fillId="0" borderId="14" xfId="6" applyFont="1" applyFill="1" applyBorder="1" applyAlignment="1">
      <alignment horizontal="left" vertical="center" wrapText="1" indent="1"/>
    </xf>
    <xf numFmtId="43" fontId="54" fillId="0" borderId="11" xfId="6" applyFont="1" applyFill="1" applyBorder="1" applyAlignment="1">
      <alignment horizontal="left" vertical="center" wrapText="1" indent="1"/>
    </xf>
    <xf numFmtId="43" fontId="54" fillId="0" borderId="15" xfId="6" applyFont="1" applyFill="1" applyBorder="1" applyAlignment="1">
      <alignment horizontal="left" vertical="center" wrapText="1" indent="1"/>
    </xf>
    <xf numFmtId="43" fontId="54" fillId="0" borderId="13" xfId="6" applyFont="1" applyFill="1" applyBorder="1" applyAlignment="1">
      <alignment horizontal="left" vertical="center" wrapText="1" indent="1"/>
    </xf>
    <xf numFmtId="2" fontId="13" fillId="0" borderId="18" xfId="0" applyNumberFormat="1" applyFont="1" applyBorder="1" applyAlignment="1">
      <alignment horizontal="left" vertical="center" wrapText="1" indent="1"/>
    </xf>
    <xf numFmtId="2" fontId="13" fillId="0" borderId="11" xfId="0" applyNumberFormat="1" applyFont="1" applyBorder="1" applyAlignment="1">
      <alignment horizontal="left" vertical="center" wrapText="1" indent="1"/>
    </xf>
    <xf numFmtId="43" fontId="13" fillId="0" borderId="0" xfId="6" applyFont="1" applyFill="1" applyBorder="1" applyAlignment="1">
      <alignment horizontal="left" vertical="center" wrapText="1" indent="1"/>
    </xf>
    <xf numFmtId="43" fontId="13" fillId="0" borderId="14" xfId="6" applyFont="1" applyFill="1" applyBorder="1" applyAlignment="1">
      <alignment horizontal="left" vertical="center" wrapText="1" indent="1"/>
    </xf>
    <xf numFmtId="43" fontId="13" fillId="0" borderId="15" xfId="6" applyFont="1" applyFill="1" applyBorder="1" applyAlignment="1">
      <alignment horizontal="left" vertical="center" wrapText="1" indent="1"/>
    </xf>
    <xf numFmtId="2" fontId="13" fillId="0" borderId="13" xfId="0" applyNumberFormat="1" applyFont="1" applyBorder="1" applyAlignment="1">
      <alignment horizontal="left" vertical="center" wrapText="1" indent="1"/>
    </xf>
    <xf numFmtId="166" fontId="54" fillId="0" borderId="18" xfId="6" applyNumberFormat="1" applyFont="1" applyFill="1" applyBorder="1" applyAlignment="1">
      <alignment horizontal="left" vertical="center" wrapText="1" indent="1"/>
    </xf>
    <xf numFmtId="166" fontId="54" fillId="0" borderId="15" xfId="6" applyNumberFormat="1" applyFont="1" applyFill="1" applyBorder="1" applyAlignment="1">
      <alignment horizontal="left" vertical="center" wrapText="1" indent="1"/>
    </xf>
    <xf numFmtId="166" fontId="54" fillId="0" borderId="13" xfId="6" applyNumberFormat="1" applyFont="1" applyFill="1" applyBorder="1" applyAlignment="1">
      <alignment horizontal="left" vertical="center" wrapText="1" indent="1"/>
    </xf>
    <xf numFmtId="0" fontId="32" fillId="0" borderId="0" xfId="5" applyFont="1" applyBorder="1" applyAlignment="1">
      <alignment horizontal="left" vertical="top" wrapText="1"/>
    </xf>
    <xf numFmtId="0" fontId="32" fillId="0" borderId="68" xfId="5" applyFont="1" applyBorder="1" applyAlignment="1">
      <alignment horizontal="left" vertical="center" wrapText="1"/>
    </xf>
    <xf numFmtId="0" fontId="54" fillId="5" borderId="48" xfId="0" applyFont="1" applyFill="1" applyBorder="1" applyAlignment="1">
      <alignment horizontal="left" vertical="center" wrapText="1" indent="1"/>
    </xf>
    <xf numFmtId="166" fontId="54" fillId="5" borderId="31" xfId="6" applyNumberFormat="1" applyFont="1" applyFill="1" applyBorder="1" applyAlignment="1">
      <alignment horizontal="left" vertical="center" wrapText="1" indent="1"/>
    </xf>
    <xf numFmtId="166" fontId="54" fillId="5" borderId="49" xfId="6" applyNumberFormat="1" applyFont="1" applyFill="1" applyBorder="1" applyAlignment="1">
      <alignment horizontal="left" vertical="center" wrapText="1" indent="1"/>
    </xf>
    <xf numFmtId="0" fontId="54" fillId="5" borderId="34" xfId="0" applyFont="1" applyFill="1" applyBorder="1" applyAlignment="1">
      <alignment horizontal="left" vertical="center" wrapText="1" indent="1"/>
    </xf>
    <xf numFmtId="0" fontId="54" fillId="0" borderId="33" xfId="0" applyFont="1" applyBorder="1" applyAlignment="1">
      <alignment horizontal="left" vertical="center" wrapText="1" indent="3"/>
    </xf>
    <xf numFmtId="166" fontId="58" fillId="5" borderId="0" xfId="6" applyNumberFormat="1" applyFont="1" applyFill="1" applyBorder="1" applyAlignment="1">
      <alignment horizontal="left" vertical="center" wrapText="1" indent="1"/>
    </xf>
    <xf numFmtId="166" fontId="58" fillId="5" borderId="49" xfId="6" applyNumberFormat="1" applyFont="1" applyFill="1" applyBorder="1" applyAlignment="1">
      <alignment horizontal="left" vertical="center" wrapText="1" indent="1"/>
    </xf>
    <xf numFmtId="0" fontId="54" fillId="5" borderId="17" xfId="0" applyFont="1" applyFill="1" applyBorder="1" applyAlignment="1">
      <alignment horizontal="left" vertical="center" wrapText="1" indent="1"/>
    </xf>
    <xf numFmtId="43" fontId="54" fillId="5" borderId="0" xfId="6" applyFont="1" applyFill="1" applyBorder="1" applyAlignment="1">
      <alignment horizontal="left" vertical="center" wrapText="1" indent="1"/>
    </xf>
    <xf numFmtId="43" fontId="54" fillId="5" borderId="18" xfId="6" applyFont="1" applyFill="1" applyBorder="1" applyAlignment="1">
      <alignment horizontal="left" vertical="center" wrapText="1" indent="1"/>
    </xf>
    <xf numFmtId="43" fontId="54" fillId="0" borderId="6" xfId="6" applyFont="1" applyFill="1" applyBorder="1" applyAlignment="1">
      <alignment horizontal="left" vertical="center" wrapText="1" indent="1"/>
    </xf>
    <xf numFmtId="43" fontId="54" fillId="0" borderId="88" xfId="6" applyFont="1" applyFill="1" applyBorder="1" applyAlignment="1">
      <alignment horizontal="left" vertical="center" wrapText="1" indent="1"/>
    </xf>
    <xf numFmtId="43" fontId="54" fillId="0" borderId="5" xfId="6" applyFont="1" applyFill="1" applyBorder="1" applyAlignment="1">
      <alignment horizontal="left" vertical="center" wrapText="1" indent="1"/>
    </xf>
    <xf numFmtId="43" fontId="54" fillId="0" borderId="50" xfId="6" applyFont="1" applyFill="1" applyBorder="1" applyAlignment="1">
      <alignment horizontal="left" vertical="center" wrapText="1" indent="1"/>
    </xf>
    <xf numFmtId="43" fontId="54" fillId="0" borderId="45" xfId="6" applyFont="1" applyFill="1" applyBorder="1" applyAlignment="1">
      <alignment horizontal="left" vertical="center" wrapText="1" indent="1"/>
    </xf>
    <xf numFmtId="43" fontId="54" fillId="0" borderId="51" xfId="6" applyFont="1" applyFill="1" applyBorder="1" applyAlignment="1">
      <alignment horizontal="left" vertical="center" wrapText="1" indent="1"/>
    </xf>
    <xf numFmtId="0" fontId="41" fillId="0" borderId="0" xfId="0" applyFont="1" applyAlignment="1">
      <alignment horizontal="left" wrapText="1"/>
    </xf>
    <xf numFmtId="0" fontId="42" fillId="3" borderId="53" xfId="4" applyFont="1" applyFill="1" applyBorder="1" applyAlignment="1">
      <alignment horizontal="left"/>
    </xf>
    <xf numFmtId="0" fontId="51" fillId="0" borderId="0" xfId="0" applyFont="1" applyAlignment="1">
      <alignment vertical="top" wrapText="1"/>
    </xf>
    <xf numFmtId="0" fontId="51" fillId="0" borderId="54" xfId="0" applyFont="1" applyBorder="1" applyAlignment="1">
      <alignment horizontal="left" vertical="top" wrapText="1"/>
    </xf>
    <xf numFmtId="0" fontId="59" fillId="7" borderId="0" xfId="0" applyFont="1" applyFill="1" applyAlignment="1">
      <alignment horizontal="left" vertical="center" wrapText="1" indent="1"/>
    </xf>
    <xf numFmtId="0" fontId="62" fillId="0" borderId="10" xfId="0" applyFont="1" applyBorder="1" applyAlignment="1">
      <alignment horizontal="left" vertical="center" wrapText="1" indent="1"/>
    </xf>
    <xf numFmtId="0" fontId="62" fillId="0" borderId="11" xfId="0" applyFont="1" applyBorder="1" applyAlignment="1">
      <alignment horizontal="left" vertical="center" wrapText="1" indent="1"/>
    </xf>
    <xf numFmtId="0" fontId="54" fillId="0" borderId="0" xfId="0" applyFont="1" applyAlignment="1">
      <alignment horizontal="left" vertical="top" wrapText="1" indent="1"/>
    </xf>
    <xf numFmtId="0" fontId="54" fillId="0" borderId="18" xfId="0" applyFont="1" applyBorder="1" applyAlignment="1">
      <alignment horizontal="left" vertical="top" wrapText="1" indent="1"/>
    </xf>
    <xf numFmtId="0" fontId="54" fillId="0" borderId="17" xfId="0" applyFont="1" applyBorder="1" applyAlignment="1">
      <alignment horizontal="left" vertical="top" wrapText="1" indent="1"/>
    </xf>
    <xf numFmtId="0" fontId="38" fillId="8" borderId="55" xfId="0" applyFont="1" applyFill="1" applyBorder="1" applyAlignment="1">
      <alignment horizontal="left" vertical="center" wrapText="1" indent="1"/>
    </xf>
    <xf numFmtId="0" fontId="38" fillId="8" borderId="57" xfId="0" applyFont="1" applyFill="1" applyBorder="1" applyAlignment="1">
      <alignment horizontal="left" vertical="center" wrapText="1" indent="1"/>
    </xf>
    <xf numFmtId="0" fontId="46" fillId="0" borderId="53" xfId="1" applyFont="1" applyBorder="1" applyAlignment="1" applyProtection="1">
      <alignment horizontal="left"/>
    </xf>
    <xf numFmtId="0" fontId="62" fillId="0" borderId="34" xfId="0" applyFont="1" applyBorder="1" applyAlignment="1">
      <alignment horizontal="left" vertical="center" wrapText="1" indent="1"/>
    </xf>
    <xf numFmtId="0" fontId="62" fillId="0" borderId="35" xfId="0" applyFont="1" applyBorder="1" applyAlignment="1">
      <alignment horizontal="left" vertical="center" wrapText="1" indent="1"/>
    </xf>
    <xf numFmtId="0" fontId="62" fillId="0" borderId="14" xfId="0" applyFont="1" applyBorder="1" applyAlignment="1">
      <alignment horizontal="left" vertical="center" wrapText="1" indent="1"/>
    </xf>
    <xf numFmtId="0" fontId="46" fillId="0" borderId="53" xfId="1" applyFont="1" applyBorder="1" applyAlignment="1">
      <alignment horizontal="left" wrapText="1"/>
    </xf>
    <xf numFmtId="0" fontId="46" fillId="0" borderId="53" xfId="1" applyFont="1" applyBorder="1" applyAlignment="1">
      <alignment horizontal="left"/>
    </xf>
    <xf numFmtId="0" fontId="43" fillId="6" borderId="0" xfId="5" applyFont="1" applyFill="1" applyAlignment="1">
      <alignment horizontal="left" vertical="center" wrapText="1"/>
    </xf>
    <xf numFmtId="0" fontId="51" fillId="0" borderId="53" xfId="0" quotePrefix="1" applyFont="1" applyBorder="1" applyAlignment="1">
      <alignment horizontal="left" vertical="top" wrapText="1"/>
    </xf>
    <xf numFmtId="0" fontId="51" fillId="0" borderId="0" xfId="0" quotePrefix="1" applyFont="1" applyAlignment="1">
      <alignment horizontal="left" vertical="top" wrapText="1"/>
    </xf>
    <xf numFmtId="0" fontId="51" fillId="0" borderId="53" xfId="0" applyFont="1" applyBorder="1" applyAlignment="1">
      <alignment horizontal="left" vertical="center" wrapText="1"/>
    </xf>
    <xf numFmtId="0" fontId="41" fillId="0" borderId="0" xfId="0" applyFont="1" applyAlignment="1">
      <alignment wrapText="1"/>
    </xf>
    <xf numFmtId="0" fontId="51" fillId="0" borderId="0" xfId="0" applyFont="1" applyAlignment="1">
      <alignment horizontal="left" vertical="top" wrapText="1"/>
    </xf>
    <xf numFmtId="0" fontId="51" fillId="0" borderId="53" xfId="0" applyFont="1" applyBorder="1" applyAlignment="1">
      <alignment horizontal="left" vertical="top" wrapText="1"/>
    </xf>
    <xf numFmtId="0" fontId="63" fillId="0" borderId="53" xfId="0" applyFont="1" applyBorder="1" applyAlignment="1">
      <alignment horizontal="left" vertical="top" wrapText="1"/>
    </xf>
    <xf numFmtId="0" fontId="62" fillId="7" borderId="64" xfId="0" applyFont="1" applyFill="1" applyBorder="1" applyAlignment="1">
      <alignment horizontal="left" vertical="center" wrapText="1" indent="1"/>
    </xf>
    <xf numFmtId="0" fontId="62" fillId="7" borderId="65" xfId="0" applyFont="1" applyFill="1" applyBorder="1" applyAlignment="1">
      <alignment horizontal="left" vertical="center" wrapText="1" indent="1"/>
    </xf>
    <xf numFmtId="0" fontId="62" fillId="7" borderId="62" xfId="0" applyFont="1" applyFill="1" applyBorder="1" applyAlignment="1">
      <alignment horizontal="left" vertical="center" wrapText="1" indent="1"/>
    </xf>
    <xf numFmtId="0" fontId="62" fillId="7" borderId="63" xfId="0" applyFont="1" applyFill="1" applyBorder="1" applyAlignment="1">
      <alignment horizontal="left" vertical="center" wrapText="1" indent="1"/>
    </xf>
    <xf numFmtId="0" fontId="39" fillId="0" borderId="0" xfId="0" applyFont="1" applyAlignment="1">
      <alignment horizontal="left" vertical="top" wrapText="1"/>
    </xf>
    <xf numFmtId="0" fontId="59" fillId="7" borderId="14" xfId="0" applyFont="1" applyFill="1" applyBorder="1" applyAlignment="1">
      <alignment horizontal="left" vertical="center" wrapText="1" indent="1"/>
    </xf>
    <xf numFmtId="0" fontId="43" fillId="6" borderId="0" xfId="5" applyFont="1" applyFill="1" applyAlignment="1">
      <alignment horizontal="left" vertical="center" wrapText="1" indent="1"/>
    </xf>
    <xf numFmtId="0" fontId="49" fillId="0" borderId="0" xfId="0" applyFont="1" applyAlignment="1">
      <alignment horizontal="left" vertical="top" wrapText="1"/>
    </xf>
    <xf numFmtId="0" fontId="17" fillId="0" borderId="0" xfId="0" applyFont="1" applyAlignment="1">
      <alignment horizontal="left" vertical="center" wrapText="1" indent="1"/>
    </xf>
    <xf numFmtId="0" fontId="66" fillId="0" borderId="0" xfId="5" applyFont="1" applyBorder="1" applyAlignment="1">
      <alignment horizontal="left" vertical="top" wrapText="1"/>
    </xf>
    <xf numFmtId="0" fontId="46" fillId="0" borderId="32" xfId="1" applyFont="1" applyBorder="1" applyAlignment="1">
      <alignment horizontal="left"/>
    </xf>
    <xf numFmtId="0" fontId="39" fillId="0" borderId="0" xfId="0" applyFont="1" applyAlignment="1">
      <alignment horizontal="left" vertical="center" wrapText="1" indent="1"/>
    </xf>
    <xf numFmtId="2" fontId="51" fillId="0" borderId="0" xfId="0" applyNumberFormat="1" applyFont="1" applyAlignment="1">
      <alignment horizontal="left" vertical="top" wrapText="1"/>
    </xf>
    <xf numFmtId="2" fontId="51" fillId="0" borderId="41" xfId="0" applyNumberFormat="1" applyFont="1" applyBorder="1" applyAlignment="1">
      <alignment horizontal="left" vertical="center" wrapText="1" indent="1"/>
    </xf>
    <xf numFmtId="2" fontId="51" fillId="0" borderId="37" xfId="0" applyNumberFormat="1" applyFont="1" applyBorder="1" applyAlignment="1">
      <alignment horizontal="left" vertical="center" wrapText="1" indent="1"/>
    </xf>
    <xf numFmtId="2" fontId="51" fillId="0" borderId="38" xfId="0" applyNumberFormat="1" applyFont="1" applyBorder="1" applyAlignment="1">
      <alignment horizontal="left" vertical="center" wrapText="1" indent="1"/>
    </xf>
    <xf numFmtId="0" fontId="46" fillId="0" borderId="53" xfId="1" applyFont="1" applyFill="1" applyBorder="1" applyAlignment="1">
      <alignment horizontal="left"/>
    </xf>
    <xf numFmtId="0" fontId="51" fillId="0" borderId="54" xfId="5" quotePrefix="1" applyFont="1" applyBorder="1" applyAlignment="1">
      <alignment horizontal="left" vertical="center" wrapText="1"/>
    </xf>
    <xf numFmtId="0" fontId="51" fillId="0" borderId="53" xfId="5" quotePrefix="1" applyFont="1" applyBorder="1" applyAlignment="1">
      <alignment horizontal="left" vertical="center" wrapText="1"/>
    </xf>
    <xf numFmtId="0" fontId="46" fillId="0" borderId="0" xfId="1" applyFont="1" applyBorder="1" applyAlignment="1">
      <alignment horizontal="left"/>
    </xf>
    <xf numFmtId="0" fontId="51" fillId="0" borderId="0" xfId="5" quotePrefix="1" applyFont="1" applyBorder="1" applyAlignment="1">
      <alignment horizontal="left" vertical="center" wrapText="1"/>
    </xf>
    <xf numFmtId="0" fontId="69" fillId="7" borderId="0" xfId="0" applyFont="1" applyFill="1" applyAlignment="1">
      <alignment horizontal="left" vertical="center" wrapText="1" indent="1"/>
    </xf>
    <xf numFmtId="0" fontId="60" fillId="7" borderId="14" xfId="0" applyFont="1" applyFill="1" applyBorder="1" applyAlignment="1">
      <alignment horizontal="left" vertical="top" wrapText="1"/>
    </xf>
    <xf numFmtId="0" fontId="51" fillId="0" borderId="0" xfId="5" applyFont="1" applyBorder="1" applyAlignment="1">
      <alignment horizontal="left" vertical="top" wrapText="1"/>
    </xf>
    <xf numFmtId="0" fontId="63" fillId="0" borderId="0" xfId="5" applyFont="1" applyBorder="1" applyAlignment="1">
      <alignment horizontal="left" vertical="top" wrapText="1"/>
    </xf>
    <xf numFmtId="0" fontId="51" fillId="0" borderId="53" xfId="5" applyFont="1" applyBorder="1" applyAlignment="1">
      <alignment horizontal="left" vertical="top" wrapText="1"/>
    </xf>
    <xf numFmtId="0" fontId="66" fillId="0" borderId="53" xfId="5" applyFont="1" applyBorder="1" applyAlignment="1">
      <alignment horizontal="left" vertical="top" wrapText="1"/>
    </xf>
    <xf numFmtId="0" fontId="59" fillId="7" borderId="0" xfId="5" quotePrefix="1" applyFont="1" applyFill="1" applyBorder="1" applyAlignment="1">
      <alignment horizontal="left" vertical="center" wrapText="1" indent="1"/>
    </xf>
    <xf numFmtId="0" fontId="50" fillId="0" borderId="53" xfId="5" quotePrefix="1" applyFont="1" applyBorder="1" applyAlignment="1">
      <alignment horizontal="left" vertical="center" wrapText="1"/>
    </xf>
    <xf numFmtId="0" fontId="51" fillId="0" borderId="0" xfId="5" quotePrefix="1" applyFont="1" applyBorder="1" applyAlignment="1">
      <alignment horizontal="left" vertical="top" wrapText="1"/>
    </xf>
    <xf numFmtId="169" fontId="54" fillId="0" borderId="0" xfId="12" applyNumberFormat="1" applyFont="1" applyFill="1" applyAlignment="1">
      <alignment horizontal="left" vertical="center" wrapText="1" indent="1"/>
    </xf>
    <xf numFmtId="168" fontId="54" fillId="0" borderId="0" xfId="0" applyNumberFormat="1" applyFont="1" applyFill="1" applyAlignment="1">
      <alignment horizontal="left" vertical="center" wrapText="1" indent="1"/>
    </xf>
    <xf numFmtId="168" fontId="54" fillId="0" borderId="0" xfId="0" applyNumberFormat="1" applyFont="1" applyAlignment="1">
      <alignment horizontal="right" vertical="center" wrapText="1" indent="1"/>
    </xf>
    <xf numFmtId="168" fontId="54" fillId="0" borderId="0" xfId="0" applyNumberFormat="1" applyFont="1" applyFill="1" applyAlignment="1">
      <alignment horizontal="right" vertical="center" wrapText="1" indent="1"/>
    </xf>
    <xf numFmtId="0" fontId="54" fillId="0" borderId="0" xfId="0" applyFont="1" applyFill="1" applyAlignment="1">
      <alignment horizontal="left" vertical="top" wrapText="1" indent="1"/>
    </xf>
    <xf numFmtId="2" fontId="57" fillId="10" borderId="61" xfId="0" applyNumberFormat="1" applyFont="1" applyFill="1" applyBorder="1" applyAlignment="1">
      <alignment horizontal="left" vertical="center" wrapText="1" indent="1"/>
    </xf>
    <xf numFmtId="2" fontId="74" fillId="0" borderId="0" xfId="0" applyNumberFormat="1" applyFont="1" applyAlignment="1">
      <alignment horizontal="left" vertical="center" wrapText="1" indent="1"/>
    </xf>
    <xf numFmtId="2" fontId="73" fillId="0" borderId="0" xfId="0" applyNumberFormat="1" applyFont="1" applyFill="1" applyAlignment="1">
      <alignment horizontal="left" vertical="center" wrapText="1" indent="1"/>
    </xf>
  </cellXfs>
  <cellStyles count="13">
    <cellStyle name="Accent1" xfId="4" builtinId="29"/>
    <cellStyle name="Comma" xfId="11" builtinId="3"/>
    <cellStyle name="Comma 2" xfId="6" xr:uid="{0B855546-6BC9-4B7C-9FF7-F7E4CB516D48}"/>
    <cellStyle name="Currency [0]" xfId="12" builtinId="7"/>
    <cellStyle name="Heading 1 2" xfId="8" xr:uid="{2CE1E5B6-5408-4AEB-8919-7F67523E4AF6}"/>
    <cellStyle name="Heading 2" xfId="1" builtinId="17"/>
    <cellStyle name="Heading 4" xfId="2" builtinId="19"/>
    <cellStyle name="Hyperlink" xfId="5" builtinId="8" customBuiltin="1"/>
    <cellStyle name="Hyperlink 2" xfId="7" xr:uid="{9115EF71-C2E0-4002-B139-0AF231F25DFE}"/>
    <cellStyle name="Normal" xfId="0" builtinId="0"/>
    <cellStyle name="Percent" xfId="10" builtinId="5"/>
    <cellStyle name="Percent 2" xfId="9" xr:uid="{7E171D2D-A3E5-4F27-8BE0-D4C2D1CAEE8C}"/>
    <cellStyle name="Total" xfId="3" builtinId="25"/>
  </cellStyles>
  <dxfs count="899">
    <dxf>
      <font>
        <b val="0"/>
        <i val="0"/>
        <strike val="0"/>
        <condense val="0"/>
        <extend val="0"/>
        <outline val="0"/>
        <shadow val="0"/>
        <u val="none"/>
        <vertAlign val="baseline"/>
        <sz val="9"/>
        <color theme="1"/>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strike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numFmt numFmtId="166" formatCode="_-* #,##0_-;\-* #,##0_-;_-* &quot;-&quot;??_-;_-@_-"/>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10"/>
        <color theme="1"/>
        <name val="Trade Gothic Next"/>
        <family val="2"/>
        <scheme val="none"/>
      </font>
      <fill>
        <patternFill patternType="solid">
          <fgColor indexed="64"/>
          <bgColor rgb="FFFFFF00"/>
        </patternFill>
      </fill>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numFmt numFmtId="2" formatCode="0.00"/>
      <alignment horizontal="left" vertical="center" textRotation="0" wrapText="1" indent="1" justifyLastLine="0" shrinkToFit="0" readingOrder="0"/>
      <border diagonalUp="0" diagonalDown="0">
        <left/>
        <right style="thin">
          <color theme="5"/>
        </right>
        <top style="thin">
          <color theme="5"/>
        </top>
        <bottom style="thin">
          <color theme="5"/>
        </bottom>
        <vertical/>
        <horizontal style="thin">
          <color theme="5"/>
        </horizontal>
      </border>
    </dxf>
    <dxf>
      <font>
        <b/>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border diagonalUp="0" diagonalDown="0">
        <left style="thin">
          <color theme="5"/>
        </left>
        <right/>
        <top style="thin">
          <color theme="5"/>
        </top>
        <bottom style="thin">
          <color theme="5"/>
        </bottom>
        <vertical/>
        <horizontal style="thin">
          <color theme="5"/>
        </horizontal>
      </border>
    </dxf>
    <dxf>
      <border outline="0">
        <top style="thin">
          <color rgb="FF00A6C8"/>
        </top>
      </border>
    </dxf>
    <dxf>
      <border outline="0">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4" formatCode="_-[$$-409]* #,##0.00_ ;_-[$$-409]* \-#,##0.00\ ;_-[$$-409]* &quot;-&quot;??_ ;_-@_ "/>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fgColor indexed="64"/>
          <bgColor rgb="FFFFFF00"/>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left style="thin">
          <color rgb="FF00A6C8"/>
        </left>
        <right style="thin">
          <color rgb="FF00A6C8"/>
        </right>
        <top/>
        <bottom/>
        <vertical style="thin">
          <color rgb="FF00A6C8"/>
        </vertical>
        <horizontal style="thin">
          <color rgb="FF00A6C8"/>
        </horizontal>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8"/>
        </top>
        <bottom/>
      </border>
    </dxf>
    <dxf>
      <border outline="0">
        <left style="thin">
          <color theme="8"/>
        </left>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outline="0">
        <left style="thin">
          <color theme="8"/>
        </left>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10"/>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1"/>
        <name val="Arial"/>
        <family val="2"/>
        <scheme val="none"/>
      </font>
      <numFmt numFmtId="167" formatCode="_-[$$-409]* #,##0_ ;_-[$$-409]* \-#,##0\ ;_-[$$-409]* &quot;-&quot;??_ ;_-@_ "/>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167" formatCode="_-[$$-409]* #,##0_ ;_-[$$-409]* \-#,##0\ ;_-[$$-409]* &quot;-&quot;??_ ;_-@_ "/>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167" formatCode="_-[$$-409]* #,##0_ ;_-[$$-409]* \-#,##0\ ;_-[$$-409]* &quot;-&quot;??_ ;_-@_ "/>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167" formatCode="_-[$$-409]* #,##0_ ;_-[$$-409]* \-#,##0\ ;_-[$$-409]* &quot;-&quot;??_ ;_-@_ "/>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center" textRotation="0" wrapText="1"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164" formatCode="_-[$$-409]* #,##0.00_ ;_-[$$-409]* \-#,##0.00\ ;_-[$$-409]* &quot;-&quot;??_ ;_-@_ "/>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center" textRotation="0" wrapText="1"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numFmt numFmtId="164" formatCode="_-[$$-409]* #,##0.00_ ;_-[$$-409]* \-#,##0.00\ ;_-[$$-409]* &quot;-&quot;??_ ;_-@_ "/>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fgColor rgb="FF000000"/>
          <bgColor rgb="FFFFFF00"/>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left" vertical="center" textRotation="0" wrapText="1" 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10"/>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1"/>
        <name val="Arial"/>
        <family val="2"/>
        <scheme val="none"/>
      </font>
      <fill>
        <patternFill patternType="solid">
          <fgColor indexed="64"/>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font>
        <strike val="0"/>
        <outline val="0"/>
        <shadow val="0"/>
        <vertAlign val="baseline"/>
        <sz val="9"/>
        <color theme="1"/>
        <name val="Arial"/>
        <family val="2"/>
        <scheme val="none"/>
      </font>
      <alignment horizontal="left" vertical="center" textRotation="0" wrapText="1" indent="1" justifyLastLine="0" shrinkToFit="0" readingOrder="0"/>
    </dxf>
    <dxf>
      <border>
        <bottom style="thin">
          <color rgb="FF00A6C8"/>
        </bottom>
      </border>
    </dxf>
    <dxf>
      <font>
        <b/>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Trade Gothic Next"/>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rgb="FF000000"/>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left" vertical="center" textRotation="0" wrapText="1" indent="1"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1" justifyLastLine="0" shrinkToFit="0" readingOrder="0"/>
    </dxf>
    <dxf>
      <font>
        <b/>
        <strike val="0"/>
        <outline val="0"/>
        <shadow val="0"/>
        <u val="none"/>
        <vertAlign val="baseline"/>
        <sz val="9"/>
        <color theme="9"/>
        <name val="Arial"/>
        <family val="2"/>
        <scheme val="none"/>
      </font>
      <numFmt numFmtId="35" formatCode="_-* #,##0.00_-;\-* #,##0.00_-;_-* &quot;-&quot;??_-;_-@_-"/>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none">
          <fgColor indexed="64"/>
          <bgColor auto="1"/>
        </patternFill>
      </fill>
      <alignment horizontal="left" vertical="center" textRotation="0" relativeIndent="1" justifyLastLine="0" shrinkToFit="0" readingOrder="0"/>
    </dxf>
    <dxf>
      <border>
        <bottom style="thin">
          <color rgb="FF00A6C8"/>
        </bottom>
      </border>
    </dxf>
    <dxf>
      <font>
        <strike val="0"/>
        <outline val="0"/>
        <shadow val="0"/>
        <u val="none"/>
        <vertAlign val="baseline"/>
        <sz val="9"/>
        <color theme="0"/>
        <name val="Arial"/>
        <family val="2"/>
        <scheme val="none"/>
      </font>
      <fill>
        <patternFill patternType="solid">
          <fgColor indexed="64"/>
          <bgColor rgb="FF00A6C8"/>
        </patternFill>
      </fill>
      <alignment horizontal="left" vertical="center" textRotation="0" relativeIndent="1" justifyLastLine="0" shrinkToFit="0" readingOrder="0"/>
      <border diagonalUp="0" diagonalDown="0">
        <left style="thin">
          <color rgb="FF00A6C8"/>
        </left>
        <right style="thin">
          <color rgb="FF00A6C8"/>
        </right>
        <top/>
        <bottom/>
        <vertical style="thin">
          <color rgb="FF00A6C8"/>
        </vertical>
        <horizontal style="thin">
          <color rgb="FF00A6C8"/>
        </horizontal>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rgb="FF000000"/>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rgb="FF000000"/>
          <bgColor auto="1"/>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fgColor rgb="FF000000"/>
          <bgColor rgb="FFFFFF00"/>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rgb="FF002E5D"/>
        <name val="Arial"/>
        <family val="2"/>
        <scheme val="none"/>
      </font>
      <alignmen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general"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general" vertical="center" textRotation="0" wrapText="1" indent="0"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3" formatCode="0%"/>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alignment horizontal="right" vertical="center" textRotation="0" wrapText="1" indent="0" justifyLastLine="0" shrinkToFit="0" readingOrder="0"/>
    </dxf>
    <dxf>
      <font>
        <strike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alignment horizontal="right" vertical="center" textRotation="0" wrapText="1" indent="0" justifyLastLine="0" shrinkToFit="0" readingOrder="0"/>
    </dxf>
    <dxf>
      <font>
        <strike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dxf>
    <dxf>
      <font>
        <strike val="0"/>
        <outline val="0"/>
        <shadow val="0"/>
        <u val="none"/>
        <vertAlign val="baseline"/>
        <sz val="9"/>
        <color theme="1"/>
        <family val="2"/>
      </font>
      <alignment horizontal="left" vertical="center" textRotation="0" wrapText="1" indent="1" justifyLastLine="0" shrinkToFit="0" readingOrder="0"/>
    </dxf>
    <dxf>
      <font>
        <strike val="0"/>
        <outline val="0"/>
        <shadow val="0"/>
        <u val="none"/>
        <vertAlign val="baseline"/>
        <sz val="9"/>
        <color theme="1"/>
        <family val="2"/>
      </font>
      <alignment horizontal="left" vertical="center" textRotation="0" wrapText="1" 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1"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right style="medium">
          <color theme="5"/>
        </right>
        <top/>
        <bottom/>
      </border>
    </dxf>
    <dxf>
      <font>
        <b val="0"/>
        <i val="0"/>
        <strike val="0"/>
        <condense val="0"/>
        <extend val="0"/>
        <outline val="0"/>
        <shadow val="0"/>
        <u val="none"/>
        <vertAlign val="baseline"/>
        <sz val="9"/>
        <color theme="1"/>
        <name val="Arial"/>
        <family val="2"/>
        <scheme val="none"/>
      </font>
      <numFmt numFmtId="1" formatCode="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rgb="FFFFFF00"/>
        </patternFill>
      </fill>
      <alignment horizontal="left" vertical="center" textRotation="0" wrapText="1" indent="0" justifyLastLine="0" shrinkToFit="0" readingOrder="0"/>
      <border diagonalUp="0" diagonalDown="0" outline="0">
        <left style="medium">
          <color theme="5"/>
        </left>
        <right/>
        <top/>
        <bottom/>
      </border>
    </dxf>
    <dxf>
      <font>
        <b val="0"/>
        <i val="0"/>
        <strike val="0"/>
        <condense val="0"/>
        <extend val="0"/>
        <outline val="0"/>
        <shadow val="0"/>
        <u val="none"/>
        <vertAlign val="baseline"/>
        <sz val="9"/>
        <color theme="1"/>
        <name val="Arial"/>
        <family val="2"/>
        <scheme val="none"/>
      </font>
      <numFmt numFmtId="1" formatCode="0"/>
      <fill>
        <patternFill patternType="solid">
          <fgColor indexed="64"/>
          <bgColor rgb="FFFFFF00"/>
        </patternFill>
      </fill>
      <alignment horizontal="right" vertical="center" textRotation="0" wrapText="1" indent="0" justifyLastLine="0" shrinkToFit="0" readingOrder="0"/>
      <border diagonalUp="0" diagonalDown="0" outline="0">
        <left/>
        <right style="medium">
          <color theme="5"/>
        </right>
        <top/>
        <bottom/>
      </border>
    </dxf>
    <dxf>
      <font>
        <b val="0"/>
        <i val="0"/>
        <strike val="0"/>
        <condense val="0"/>
        <extend val="0"/>
        <outline val="0"/>
        <shadow val="0"/>
        <u val="none"/>
        <vertAlign val="baseline"/>
        <sz val="9"/>
        <color theme="1"/>
        <name val="Arial"/>
        <family val="2"/>
        <scheme val="none"/>
      </font>
      <numFmt numFmtId="1" formatCode="0"/>
      <fill>
        <patternFill patternType="solid">
          <fgColor indexed="64"/>
          <bgColor rgb="FFFFFF00"/>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rgb="FFFFFF00"/>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rgb="FFFFFF00"/>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Trade Gothic Next"/>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ill>
        <patternFill patternType="none">
          <fgColor indexed="64"/>
          <bgColor auto="1"/>
        </patternFill>
      </fill>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alignment horizontal="righ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alignment horizontal="righ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alignment horizontal="righ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1" formatCode="0"/>
      <alignment horizontal="right"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Arial"/>
        <family val="2"/>
        <scheme val="none"/>
      </font>
      <alignment horizontal="right" vertical="center" textRotation="0" wrapText="1" indent="0" justifyLastLine="0" shrinkToFit="0" readingOrder="0"/>
      <border diagonalUp="0" diagonalDown="0" outline="0">
        <left/>
        <right style="medium">
          <color theme="5"/>
        </right>
        <top/>
        <bottom/>
      </border>
    </dxf>
    <dxf>
      <font>
        <b val="0"/>
        <i val="0"/>
        <strike val="0"/>
        <condense val="0"/>
        <extend val="0"/>
        <outline val="0"/>
        <shadow val="0"/>
        <u val="none"/>
        <vertAlign val="baseline"/>
        <sz val="9"/>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right" vertical="center" textRotation="0" wrapText="1" indent="0" justifyLastLine="0" shrinkToFit="0" readingOrder="0"/>
      <border diagonalUp="0" diagonalDown="0" outline="0">
        <left style="medium">
          <color theme="5"/>
        </left>
        <right/>
        <top/>
        <bottom/>
      </border>
    </dxf>
    <dxf>
      <font>
        <b val="0"/>
        <i val="0"/>
        <strike val="0"/>
        <condense val="0"/>
        <extend val="0"/>
        <outline val="0"/>
        <shadow val="0"/>
        <u val="none"/>
        <vertAlign val="baseline"/>
        <sz val="9"/>
        <color theme="1"/>
        <name val="Arial"/>
        <family val="2"/>
        <scheme val="none"/>
      </font>
      <numFmt numFmtId="1" formatCode="0"/>
      <fill>
        <patternFill patternType="solid">
          <fgColor indexed="64"/>
          <bgColor rgb="FFFFFF00"/>
        </patternFill>
      </fill>
      <alignment horizontal="right" vertical="center" textRotation="0" wrapText="1" indent="0" justifyLastLine="0" shrinkToFit="0" readingOrder="0"/>
      <border diagonalUp="0" diagonalDown="0" outline="0">
        <left/>
        <right style="medium">
          <color theme="5"/>
        </right>
        <top/>
        <bottom/>
      </border>
    </dxf>
    <dxf>
      <font>
        <b val="0"/>
        <i val="0"/>
        <strike val="0"/>
        <condense val="0"/>
        <extend val="0"/>
        <outline val="0"/>
        <shadow val="0"/>
        <u val="none"/>
        <vertAlign val="baseline"/>
        <sz val="9"/>
        <color theme="1"/>
        <name val="Arial"/>
        <family val="2"/>
        <scheme val="none"/>
      </font>
      <numFmt numFmtId="1" formatCode="0"/>
      <fill>
        <patternFill patternType="solid">
          <fgColor indexed="64"/>
          <bgColor rgb="FFFFFF00"/>
        </patternFill>
      </fill>
      <alignment horizontal="right" vertical="center" textRotation="0" wrapText="1" indent="0" justifyLastLine="0" shrinkToFit="0" readingOrder="0"/>
      <border diagonalUp="0" diagonalDown="0" outline="0">
        <left style="medium">
          <color theme="5"/>
        </left>
        <right/>
        <top/>
        <bottom/>
      </border>
    </dxf>
    <dxf>
      <font>
        <b val="0"/>
        <i val="0"/>
        <strike val="0"/>
        <condense val="0"/>
        <extend val="0"/>
        <outline val="0"/>
        <shadow val="0"/>
        <u val="none"/>
        <vertAlign val="baseline"/>
        <sz val="9"/>
        <color theme="1"/>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0"/>
        <color theme="1"/>
        <name val="Trade Gothic Next"/>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ill>
        <patternFill patternType="none">
          <fgColor indexed="64"/>
          <bgColor auto="1"/>
        </patternFill>
      </fill>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border diagonalUp="0" diagonalDown="0" outline="0">
        <left style="thin">
          <color rgb="FFF93722"/>
        </left>
        <right style="thin">
          <color rgb="FFF93722"/>
        </right>
        <top style="thin">
          <color theme="8"/>
        </top>
        <bottom style="thin">
          <color theme="8"/>
        </bottom>
      </border>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border outline="0">
        <left style="thin">
          <color theme="8"/>
        </left>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style="thin">
          <color rgb="FF00A6C8"/>
        </left>
        <right style="thin">
          <color rgb="FF00A6C8"/>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general"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left/>
        <right/>
        <top/>
        <bottom/>
        <vertical/>
        <horizontal/>
      </border>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2" formatCode="0.00"/>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2" formatCode="0.00"/>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2" formatCode="0.00"/>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2" formatCode="0.00"/>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left" vertical="center" textRotation="0" wrapText="1" 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1" justifyLastLine="0" shrinkToFit="0" readingOrder="0"/>
      <border diagonalUp="0" diagonalDown="0" outline="0">
        <left style="thin">
          <color theme="8"/>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top"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numFmt numFmtId="166" formatCode="_-* #,##0_-;\-* #,##0_-;_-* &quot;-&quot;??_-;_-@_-"/>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alignment horizontal="left" vertical="center" textRotation="0" wrapText="1" relativeIndent="1" justifyLastLine="0" shrinkToFit="0" readingOrder="0"/>
    </dxf>
    <dxf>
      <alignment horizontal="left" vertical="center" textRotation="0" wrapText="1"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numFmt numFmtId="166" formatCode="_-* #,##0_-;\-* #,##0_-;_-* &quot;-&quot;??_-;_-@_-"/>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color theme="1"/>
        <family val="2"/>
      </font>
      <fill>
        <patternFill patternType="none">
          <fgColor indexed="64"/>
          <bgColor auto="1"/>
        </patternFill>
      </fill>
      <alignment horizontal="left" vertical="center" textRotation="0" wrapText="1" relativeIndent="1" justifyLastLine="0" shrinkToFit="0" readingOrder="0"/>
    </dxf>
    <dxf>
      <alignment horizontal="left" vertical="center" textRotation="0" wrapText="1"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left/>
        <right/>
        <top/>
        <bottom/>
        <vertical/>
        <horizontal/>
      </border>
    </dxf>
    <dxf>
      <font>
        <b/>
        <i val="0"/>
        <strike val="0"/>
        <condense val="0"/>
        <extend val="0"/>
        <outline val="0"/>
        <shadow val="0"/>
        <u val="none"/>
        <vertAlign val="baseline"/>
        <sz val="9"/>
        <color theme="9"/>
        <name val="Arial"/>
        <family val="2"/>
        <scheme val="none"/>
      </font>
      <numFmt numFmtId="166" formatCode="_-* #,##0_-;\-* #,##0_-;_-* &quot;-&quot;??_-;_-@_-"/>
      <alignment horizontal="left" vertical="center" textRotation="0" relativeIndent="1" justifyLastLine="0" shrinkToFit="0" readingOrder="0"/>
    </dxf>
    <dxf>
      <font>
        <strike val="0"/>
        <outline val="0"/>
        <shadow val="0"/>
        <u val="none"/>
        <vertAlign val="baseline"/>
        <sz val="9"/>
        <color theme="9"/>
        <name val="Arial"/>
        <family val="2"/>
        <scheme val="none"/>
      </font>
      <alignment horizontal="left" vertical="center" textRotation="0" relativeIndent="1" justifyLastLine="0" shrinkToFit="0" readingOrder="0"/>
    </dxf>
    <dxf>
      <font>
        <b/>
        <i val="0"/>
        <strike val="0"/>
        <condense val="0"/>
        <extend val="0"/>
        <outline val="0"/>
        <shadow val="0"/>
        <u val="none"/>
        <vertAlign val="baseline"/>
        <sz val="9"/>
        <color theme="9"/>
        <name val="Arial"/>
        <family val="2"/>
        <scheme val="none"/>
      </font>
      <numFmt numFmtId="166" formatCode="_-* #,##0_-;\-* #,##0_-;_-* &quot;-&quot;??_-;_-@_-"/>
      <alignment horizontal="left" vertical="center" textRotation="0" relativeIndent="1" justifyLastLine="0" shrinkToFit="0" readingOrder="0"/>
    </dxf>
    <dxf>
      <font>
        <strike val="0"/>
        <outline val="0"/>
        <shadow val="0"/>
        <u val="none"/>
        <vertAlign val="baseline"/>
        <sz val="9"/>
        <color theme="9"/>
        <name val="Arial"/>
        <family val="2"/>
        <scheme val="none"/>
      </font>
      <alignment horizontal="left" vertical="center" textRotation="0" relativeIndent="1" justifyLastLine="0" shrinkToFit="0" readingOrder="0"/>
    </dxf>
    <dxf>
      <font>
        <b/>
        <i val="0"/>
        <strike val="0"/>
        <condense val="0"/>
        <extend val="0"/>
        <outline val="0"/>
        <shadow val="0"/>
        <u val="none"/>
        <vertAlign val="baseline"/>
        <sz val="9"/>
        <color theme="9"/>
        <name val="Arial"/>
        <family val="2"/>
        <scheme val="none"/>
      </font>
      <numFmt numFmtId="166" formatCode="_-* #,##0_-;\-* #,##0_-;_-* &quot;-&quot;??_-;_-@_-"/>
      <alignment horizontal="left" vertical="center" textRotation="0" relativeIndent="1" justifyLastLine="0" shrinkToFit="0" readingOrder="0"/>
    </dxf>
    <dxf>
      <font>
        <b val="0"/>
        <i val="0"/>
        <strike val="0"/>
        <condense val="0"/>
        <extend val="0"/>
        <outline val="0"/>
        <shadow val="0"/>
        <u val="none"/>
        <vertAlign val="baseline"/>
        <sz val="9"/>
        <color theme="9"/>
        <name val="Arial"/>
        <family val="2"/>
        <scheme val="none"/>
      </font>
      <numFmt numFmtId="166" formatCode="_-* #,##0_-;\-* #,##0_-;_-* &quot;-&quot;??_-;_-@_-"/>
      <fill>
        <patternFill patternType="none">
          <fgColor indexed="64"/>
          <bgColor indexed="65"/>
        </patternFill>
      </fill>
      <alignment horizontal="left" vertical="center" textRotation="0" wrapText="1" relativeIndent="1" justifyLastLine="0" shrinkToFit="0" readingOrder="0"/>
    </dxf>
    <dxf>
      <font>
        <b/>
        <i val="0"/>
        <strike val="0"/>
        <condense val="0"/>
        <extend val="0"/>
        <outline val="0"/>
        <shadow val="0"/>
        <u val="none"/>
        <vertAlign val="baseline"/>
        <sz val="9"/>
        <color theme="9"/>
        <name val="Arial"/>
        <family val="2"/>
        <scheme val="none"/>
      </font>
      <numFmt numFmtId="166" formatCode="_-* #,##0_-;\-* #,##0_-;_-* &quot;-&quot;??_-;_-@_-"/>
      <alignment horizontal="left" vertical="center" textRotation="0" relativeIndent="1" justifyLastLine="0" shrinkToFit="0" readingOrder="0"/>
    </dxf>
    <dxf>
      <font>
        <strike val="0"/>
        <outline val="0"/>
        <shadow val="0"/>
        <u val="none"/>
        <vertAlign val="baseline"/>
        <sz val="9"/>
        <color theme="9"/>
        <name val="Arial"/>
        <family val="2"/>
        <scheme val="none"/>
      </font>
      <alignment horizontal="left" vertical="center" textRotation="0" relativeIndent="1" justifyLastLine="0" shrinkToFit="0" readingOrder="0"/>
    </dxf>
    <dxf>
      <font>
        <b/>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font>
      <alignment horizontal="left" vertical="center" textRotation="0" relativeIndent="1" justifyLastLine="0" shrinkToFit="0" readingOrder="0"/>
    </dxf>
    <dxf>
      <alignment horizontal="left" vertical="center" textRotation="0"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numFmt numFmtId="166"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right/>
        <top style="thin">
          <color theme="5"/>
        </top>
        <bottom style="thin">
          <color theme="5"/>
        </bottom>
      </border>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theme="5"/>
        </top>
        <bottom style="thin">
          <color theme="5"/>
        </bottom>
      </border>
    </dxf>
    <dxf>
      <font>
        <b val="0"/>
        <i val="0"/>
        <strike val="0"/>
        <condense val="0"/>
        <extend val="0"/>
        <outline val="0"/>
        <shadow val="0"/>
        <u val="none"/>
        <vertAlign val="baseline"/>
        <sz val="9"/>
        <color theme="9"/>
        <name val="Arial"/>
        <family val="2"/>
        <scheme val="none"/>
      </font>
      <numFmt numFmtId="166"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theme="5"/>
        </left>
        <right/>
        <top style="thin">
          <color theme="5"/>
        </top>
        <bottom style="thin">
          <color theme="5"/>
        </bottom>
      </border>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border diagonalUp="0" diagonalDown="0" outline="0">
        <left/>
        <right/>
        <top style="thin">
          <color theme="5"/>
        </top>
        <bottom style="thin">
          <color theme="5"/>
        </bottom>
      </border>
    </dxf>
    <dxf>
      <alignmen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0"/>
        <name val="Arial"/>
        <family val="2"/>
        <scheme val="none"/>
      </font>
      <fill>
        <patternFill>
          <bgColor rgb="FF00A6C8"/>
        </patternFill>
      </fill>
      <alignment horizontal="left" vertical="center" textRotation="0" wrapText="1" indent="0" justifyLastLine="0" shrinkToFit="0" readingOrder="0"/>
      <border diagonalUp="0" diagonalDown="0">
        <left style="thin">
          <color rgb="FF00A6C8"/>
        </left>
        <right style="thin">
          <color rgb="FF00A6C8"/>
        </right>
        <top/>
        <bottom/>
        <vertical style="thin">
          <color rgb="FF00A6C8"/>
        </vertical>
        <horizontal style="thin">
          <color rgb="FF00A6C8"/>
        </horizontal>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general"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general"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numFmt numFmtId="1" formatCode="0"/>
      <alignment horizontal="left" vertical="center" textRotation="0" wrapText="1" relativeIndent="1" justifyLastLine="0" shrinkToFit="0" readingOrder="0"/>
    </dxf>
    <dxf>
      <font>
        <strike val="0"/>
        <outline val="0"/>
        <shadow val="0"/>
        <u val="none"/>
        <vertAlign val="baseline"/>
        <sz val="9"/>
        <color theme="9"/>
        <name val="Arial"/>
        <family val="2"/>
        <scheme val="none"/>
      </font>
      <numFmt numFmtId="1" formatCode="0"/>
      <alignment horizontal="left" vertical="center" textRotation="0" wrapText="1" relativeIndent="1" justifyLastLine="0" shrinkToFit="0" readingOrder="0"/>
    </dxf>
    <dxf>
      <font>
        <b/>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top" textRotation="0" wrapText="1" indent="0" justifyLastLine="0" shrinkToFit="0" readingOrder="0"/>
      <border diagonalUp="0" diagonalDown="0" outline="0">
        <left/>
        <right style="thin">
          <color theme="5"/>
        </right>
        <top style="thin">
          <color theme="5"/>
        </top>
        <bottom style="thin">
          <color theme="5"/>
        </bottom>
      </border>
    </dxf>
    <dxf>
      <font>
        <b val="0"/>
        <i val="0"/>
        <strike val="0"/>
        <condense val="0"/>
        <extend val="0"/>
        <outline val="0"/>
        <shadow val="0"/>
        <u val="none"/>
        <vertAlign val="baseline"/>
        <sz val="9"/>
        <color theme="9"/>
        <name val="Arial"/>
        <family val="2"/>
        <scheme val="none"/>
      </font>
      <alignment horizontal="left" vertical="top" textRotation="0" wrapText="1"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9"/>
        <color theme="9"/>
        <name val="Arial"/>
        <family val="2"/>
        <scheme val="none"/>
      </font>
      <alignment horizontal="left" vertical="top"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1"/>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FFFF00"/>
        </patternFill>
      </fill>
      <alignment horizontal="left" vertical="center" textRotation="0" wrapText="1" relativeIndent="1"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rgb="FFF93722"/>
        </right>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border diagonalUp="0" diagonalDown="0" outline="0">
        <left style="thin">
          <color rgb="FFF93722"/>
        </left>
        <right/>
      </border>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strike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b/>
        <strike val="0"/>
        <outline val="0"/>
        <shadow val="0"/>
        <u val="none"/>
        <vertAlign val="baseline"/>
        <sz val="9"/>
        <color theme="0"/>
        <name val="Arial"/>
        <family val="2"/>
        <scheme val="none"/>
      </font>
      <fill>
        <patternFill patternType="solid">
          <fgColor indexed="64"/>
          <bgColor rgb="FF00A6C8"/>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indent="0" justifyLastLine="0" shrinkToFit="0" readingOrder="0"/>
    </dxf>
    <dxf>
      <border>
        <bottom style="thin">
          <color rgb="FF00A6C8"/>
        </bottom>
      </border>
    </dxf>
    <dxf>
      <font>
        <b/>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left" vertical="center" textRotation="0" wrapText="1" 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9"/>
        <color theme="9"/>
        <name val="Arial"/>
        <family val="2"/>
        <scheme val="none"/>
      </font>
      <numFmt numFmtId="1" formatCode="0"/>
      <alignment horizontal="left" vertical="center" textRotation="0" wrapText="1" relativeIndent="1" justifyLastLine="0" shrinkToFit="0" readingOrder="0"/>
    </dxf>
    <dxf>
      <font>
        <strike val="0"/>
        <outline val="0"/>
        <shadow val="0"/>
        <u val="none"/>
        <vertAlign val="baseline"/>
        <sz val="9"/>
        <color theme="9"/>
        <name val="Arial"/>
        <family val="2"/>
        <scheme val="none"/>
      </font>
      <numFmt numFmtId="1" formatCode="0"/>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21" formatCode="d\-mmm"/>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0" formatCode="Genera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border>
        <bottom style="thin">
          <color rgb="FF00A6C8"/>
        </bottom>
      </border>
    </dxf>
    <dxf>
      <font>
        <strike val="0"/>
        <outline val="0"/>
        <shadow val="0"/>
        <u val="none"/>
        <vertAlign val="baseline"/>
        <sz val="9"/>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top"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1"/>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2D5D"/>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strike val="0"/>
        <outline val="0"/>
        <shadow val="0"/>
        <u val="none"/>
        <vertAlign val="baseline"/>
        <sz val="9"/>
        <color theme="9"/>
        <name val="Arial"/>
        <family val="2"/>
        <scheme val="none"/>
      </font>
      <numFmt numFmtId="1" formatCode="0"/>
      <alignment horizontal="general" vertical="center" textRotation="0" wrapText="1" indent="0" justifyLastLine="0" shrinkToFit="0" readingOrder="0"/>
    </dxf>
    <dxf>
      <font>
        <strike val="0"/>
        <outline val="0"/>
        <shadow val="0"/>
        <u val="none"/>
        <vertAlign val="baseline"/>
        <sz val="9"/>
        <color theme="9"/>
        <name val="Arial"/>
        <family val="2"/>
        <scheme val="none"/>
      </font>
      <numFmt numFmtId="1" formatCode="0"/>
      <alignment horizontal="general" vertical="center" textRotation="0" wrapText="1" indent="0" justifyLastLine="0" shrinkToFit="0" readingOrder="0"/>
    </dxf>
    <dxf>
      <font>
        <strike val="0"/>
        <outline val="0"/>
        <shadow val="0"/>
        <u val="none"/>
        <vertAlign val="baseline"/>
        <sz val="9"/>
        <color theme="9"/>
        <name val="Arial"/>
        <family val="2"/>
        <scheme val="none"/>
      </font>
      <numFmt numFmtId="1" formatCode="0"/>
      <alignment horizontal="general" vertical="center" textRotation="0" wrapText="1" indent="0" justifyLastLine="0" shrinkToFit="0" readingOrder="0"/>
    </dxf>
    <dxf>
      <font>
        <strike val="0"/>
        <outline val="0"/>
        <shadow val="0"/>
        <u val="none"/>
        <vertAlign val="baseline"/>
        <sz val="9"/>
        <color theme="9"/>
        <name val="Arial"/>
        <family val="2"/>
        <scheme val="none"/>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left" vertical="center" textRotation="0" wrapText="1" indent="1"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top" textRotation="0" wrapText="1" relativeIndent="1"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general" vertical="center" textRotation="0" wrapText="1" indent="0" justifyLastLine="0" shrinkToFit="0" readingOrder="0"/>
      <border diagonalUp="0" diagonalDown="0">
        <left/>
        <right/>
        <top/>
        <bottom/>
        <vertical/>
        <horizontal/>
      </border>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vertAlign val="baseline"/>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numFmt numFmtId="164" formatCode="_-[$$-409]* #,##0.00_ ;_-[$$-409]* \-#,##0.00\ ;_-[$$-409]* &quot;-&quot;??_ ;_-@_ "/>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0" formatCode="General"/>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rgb="FF000000"/>
        <name val="Arial"/>
        <family val="2"/>
        <scheme val="none"/>
      </font>
      <numFmt numFmtId="0" formatCode="General"/>
      <fill>
        <patternFill>
          <fgColor rgb="FF000000"/>
          <bgColor rgb="FFFFFF00"/>
        </patternFill>
      </fill>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strike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rgb="FF000000"/>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numFmt numFmtId="13" formatCode="0%"/>
      <fill>
        <patternFill patternType="none">
          <fgColor indexed="64"/>
          <bgColor auto="1"/>
        </patternFill>
      </fill>
      <alignment horizontal="left" vertical="center" textRotation="0" wrapText="1" relativeIndent="1" justifyLastLine="0" shrinkToFit="0" readingOrder="0"/>
    </dxf>
    <dxf>
      <font>
        <b/>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rgb="FF000000"/>
          <bgColor auto="1"/>
        </patternFill>
      </fill>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top"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rgb="FF00A6C8"/>
        <name val="Arial"/>
        <family val="2"/>
        <scheme val="none"/>
      </font>
      <alignment horizontal="left" vertical="center" textRotation="0" wrapText="1" relativeIndent="1" justifyLastLine="0" shrinkToFit="0" readingOrder="0"/>
    </dxf>
    <dxf>
      <font>
        <b val="0"/>
        <i val="0"/>
        <strike val="0"/>
        <condense val="0"/>
        <extend val="0"/>
        <outline val="0"/>
        <shadow val="0"/>
        <u val="none"/>
        <vertAlign val="baseline"/>
        <sz val="9"/>
        <color rgb="FF000000"/>
        <name val="Arial"/>
        <family val="2"/>
        <scheme val="none"/>
      </font>
      <alignment horizontal="lef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fill>
        <patternFill patternType="solid">
          <fgColor rgb="FF000000"/>
          <bgColor rgb="FFFFFF00"/>
        </patternFill>
      </fill>
      <alignment horizontal="general"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relativeIndent="1" justifyLastLine="0" shrinkToFit="0" readingOrder="0"/>
    </dxf>
    <dxf>
      <font>
        <strike val="0"/>
        <outline val="0"/>
        <shadow val="0"/>
        <u val="none"/>
        <vertAlign val="baseline"/>
        <sz val="9"/>
        <color theme="9"/>
        <name val="Arial"/>
        <family val="2"/>
        <scheme val="none"/>
      </font>
      <alignment vertical="center" textRotation="0" wrapText="1" indent="0" justifyLastLine="0" shrinkToFit="0" readingOrder="0"/>
    </dxf>
    <dxf>
      <border>
        <bottom style="thin">
          <color rgb="FF00A6C8"/>
        </bottom>
      </border>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9"/>
        <name val="Arial"/>
        <family val="2"/>
        <scheme val="none"/>
      </font>
      <fill>
        <patternFill patternType="solid">
          <fgColor indexed="64"/>
          <bgColor theme="6"/>
        </patternFill>
      </fill>
      <alignment horizontal="left" vertical="center" textRotation="0" wrapText="1" relativeIndent="-1" justifyLastLine="0" shrinkToFit="0" readingOrder="0"/>
      <protection locked="1" hidden="0"/>
    </dxf>
    <dxf>
      <font>
        <b val="0"/>
        <i val="0"/>
        <strike val="0"/>
        <condense val="0"/>
        <extend val="0"/>
        <outline val="0"/>
        <shadow val="0"/>
        <u val="none"/>
        <vertAlign val="baseline"/>
        <sz val="10"/>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theme="6"/>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9"/>
        <name val="Arial"/>
        <family val="2"/>
        <scheme val="none"/>
      </font>
      <fill>
        <patternFill patternType="solid">
          <fgColor indexed="64"/>
          <bgColor theme="6"/>
        </patternFill>
      </fill>
      <alignment horizontal="left" vertical="center" textRotation="0" wrapText="1" relativeIndent="1" justifyLastLine="0" shrinkToFit="0" readingOrder="0"/>
      <protection locked="1" hidden="0"/>
    </dxf>
    <dxf>
      <font>
        <strike val="0"/>
        <outline val="0"/>
        <shadow val="0"/>
        <u val="none"/>
        <vertAlign val="baseline"/>
        <sz val="9"/>
        <color auto="1"/>
        <name val="Arial"/>
        <family val="2"/>
        <scheme val="none"/>
      </font>
      <alignment horizontal="left" vertical="top" textRotation="0" wrapText="1"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solid">
          <fgColor indexed="64"/>
          <bgColor theme="6"/>
        </patternFill>
      </fill>
      <alignment horizontal="left" vertical="center" textRotation="0" wrapText="1" indent="0" justifyLastLine="0" shrinkToFit="0" readingOrder="0"/>
      <protection locked="1" hidden="0"/>
    </dxf>
    <dxf>
      <border>
        <bottom style="thin">
          <color rgb="FF00A6C8"/>
        </bottom>
      </border>
    </dxf>
    <dxf>
      <font>
        <b val="0"/>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protection locked="1" hidden="0"/>
    </dxf>
    <dxf>
      <font>
        <b val="0"/>
        <strike val="0"/>
        <outline val="0"/>
        <shadow val="0"/>
        <u/>
        <vertAlign val="baseline"/>
        <sz val="9"/>
        <color rgb="FF00A6C8"/>
        <name val="Arial"/>
        <family val="2"/>
        <scheme val="none"/>
      </font>
      <fill>
        <patternFill patternType="none">
          <fgColor indexed="64"/>
          <bgColor auto="1"/>
        </patternFill>
      </fill>
      <alignment horizontal="left" vertical="center" textRotation="0" wrapText="1" relativeIndent="1" justifyLastLine="0" shrinkToFit="0" readingOrder="0"/>
      <protection locked="1" hidden="0"/>
    </dxf>
    <dxf>
      <font>
        <strike val="0"/>
        <outline val="0"/>
        <shadow val="0"/>
        <vertAlign val="baseline"/>
        <sz val="9"/>
        <color theme="9"/>
        <name val="Arial"/>
        <family val="2"/>
        <scheme val="none"/>
      </font>
      <fill>
        <patternFill patternType="none">
          <fgColor indexed="64"/>
          <bgColor auto="1"/>
        </patternFill>
      </fill>
      <alignment horizontal="general" vertical="center" textRotation="0" wrapText="1" indent="0" justifyLastLine="0" shrinkToFit="0" readingOrder="0"/>
      <protection locked="1" hidden="0"/>
    </dxf>
    <dxf>
      <border>
        <bottom style="thin">
          <color rgb="FF00A6C8"/>
        </bottom>
      </border>
    </dxf>
    <dxf>
      <font>
        <strike val="0"/>
        <outline val="0"/>
        <shadow val="0"/>
        <u val="none"/>
        <vertAlign val="baseline"/>
        <sz val="9"/>
        <color theme="0"/>
        <name val="Arial"/>
        <family val="2"/>
        <scheme val="none"/>
      </font>
      <fill>
        <patternFill patternType="solid">
          <fgColor indexed="64"/>
          <bgColor rgb="FF00A6C8"/>
        </patternFill>
      </fill>
      <border diagonalUp="0" diagonalDown="0" outline="0">
        <left/>
        <right/>
        <top/>
        <bottom/>
      </border>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ertAlign val="baseline"/>
        <sz val="9"/>
        <color rgb="FF00A6C8"/>
        <name val="Arial"/>
        <family val="2"/>
        <scheme val="none"/>
      </font>
      <fill>
        <patternFill patternType="none">
          <fgColor indexed="64"/>
          <bgColor auto="1"/>
        </patternFill>
      </fill>
      <alignment horizontal="left" vertical="center" textRotation="0" wrapText="1" relativeIndent="1" justifyLastLine="0" shrinkToFit="0" readingOrder="0"/>
      <protection locked="1" hidden="0"/>
    </dxf>
    <dxf>
      <font>
        <strike val="0"/>
        <outline val="0"/>
        <shadow val="0"/>
        <u val="none"/>
        <vertAlign val="baseline"/>
        <sz val="9"/>
        <color auto="1"/>
        <name val="Arial"/>
        <family val="2"/>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border>
        <bottom style="thin">
          <color rgb="FF00A6C8"/>
        </bottom>
      </border>
    </dxf>
    <dxf>
      <font>
        <b val="0"/>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solid">
          <fgColor indexed="64"/>
          <bgColor rgb="FFFFFF00"/>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border>
        <bottom style="thin">
          <color rgb="FF00A6C8"/>
        </bottom>
      </border>
    </dxf>
    <dxf>
      <font>
        <b val="0"/>
        <i val="0"/>
        <strike val="0"/>
        <condense val="0"/>
        <extend val="0"/>
        <outline val="0"/>
        <shadow val="0"/>
        <u val="none"/>
        <vertAlign val="baseline"/>
        <sz val="9"/>
        <color theme="0"/>
        <name val="Arial"/>
        <family val="2"/>
        <scheme val="none"/>
      </font>
      <fill>
        <patternFill patternType="solid">
          <fgColor indexed="64"/>
          <bgColor rgb="FF00A6C8"/>
        </patternFill>
      </fill>
      <alignment horizontal="left" vertical="center" textRotation="0" wrapText="1" indent="0" justifyLastLine="0" shrinkToFit="0" readingOrder="0"/>
      <border diagonalUp="0" diagonalDown="0" outline="0">
        <left/>
        <right/>
        <top/>
        <bottom/>
      </border>
      <protection locked="1" hidden="0"/>
    </dxf>
    <dxf>
      <font>
        <strike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protection locked="1" hidden="0"/>
    </dxf>
    <dxf>
      <font>
        <strike val="0"/>
        <outline val="0"/>
        <shadow val="0"/>
        <u val="none"/>
        <vertAlign val="baseline"/>
        <sz val="9"/>
        <color theme="9"/>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b val="0"/>
        <strike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protection locked="1" hidden="0"/>
    </dxf>
    <dxf>
      <font>
        <strike val="0"/>
        <outline val="0"/>
        <shadow val="0"/>
        <u val="none"/>
        <vertAlign val="baseline"/>
        <sz val="9"/>
        <color theme="9"/>
        <name val="Arial"/>
        <family val="2"/>
        <scheme val="none"/>
      </font>
      <fill>
        <patternFill patternType="none">
          <fgColor indexed="64"/>
          <bgColor auto="1"/>
        </patternFill>
      </fill>
      <alignment horizontal="left" vertical="top" textRotation="0" wrapText="1" justifyLastLine="0" shrinkToFit="0" readingOrder="0"/>
      <protection locked="1" hidden="0"/>
    </dxf>
    <dxf>
      <font>
        <strike val="0"/>
        <outline val="0"/>
        <shadow val="0"/>
        <u val="none"/>
        <vertAlign val="baseline"/>
        <sz val="9"/>
        <color theme="0"/>
        <name val="Arial"/>
        <family val="2"/>
        <scheme val="none"/>
      </font>
      <fill>
        <patternFill patternType="solid">
          <fgColor indexed="64"/>
          <bgColor rgb="FF00A6C8"/>
        </patternFill>
      </fill>
      <alignment vertical="center" textRotation="0" wrapText="0" indent="0" justifyLastLine="0" shrinkToFit="0" readingOrder="0"/>
      <protection locked="1" hidden="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rgb="FF00A6C8"/>
        <name val="Arial"/>
        <family val="2"/>
        <scheme val="none"/>
      </font>
      <fill>
        <patternFill patternType="none">
          <fgColor indexed="64"/>
          <bgColor auto="1"/>
        </patternFill>
      </fill>
      <alignment horizontal="left" vertical="center" textRotation="0" wrapText="1" relativeIndent="1" justifyLastLine="0" shrinkToFit="0" readingOrder="0"/>
    </dxf>
    <dxf>
      <font>
        <b val="0"/>
        <i val="0"/>
        <strike val="0"/>
        <condense val="0"/>
        <extend val="0"/>
        <outline val="0"/>
        <shadow val="0"/>
        <u val="none"/>
        <vertAlign val="baseline"/>
        <sz val="9"/>
        <color theme="9"/>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9"/>
        <color rgb="FF00A6C8"/>
        <name val="Arial"/>
        <family val="2"/>
        <scheme val="none"/>
      </font>
      <alignment horizontal="left" vertical="center" textRotation="0" wrapText="0"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0" relativeIndent="1" justifyLastLine="0" shrinkToFit="0" readingOrder="0"/>
    </dxf>
    <dxf>
      <font>
        <b val="0"/>
        <i val="0"/>
        <strike val="0"/>
        <condense val="0"/>
        <extend val="0"/>
        <outline val="0"/>
        <shadow val="0"/>
        <u val="none"/>
        <vertAlign val="baseline"/>
        <sz val="9"/>
        <color theme="9"/>
        <name val="Arial"/>
        <family val="2"/>
        <scheme val="none"/>
      </font>
      <alignment horizontal="left" vertical="center" textRotation="0" wrapText="0" relativeIndent="1"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rgb="FF00A6C8"/>
        </patternFill>
      </fill>
      <alignment horizontal="left" vertical="center" textRotation="0" wrapText="0" relativeIndent="1" justifyLastLine="0" shrinkToFit="0" readingOrder="0"/>
    </dxf>
  </dxfs>
  <tableStyles count="0" defaultTableStyle="TableStyleMedium2" defaultPivotStyle="PivotStyleLight16"/>
  <colors>
    <mruColors>
      <color rgb="FF00A6C8"/>
      <color rgb="FFE7F5FA"/>
      <color rgb="FFF93722"/>
      <color rgb="FF002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13.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14.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15.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16.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5" Type="http://schemas.openxmlformats.org/officeDocument/2006/relationships/image" Target="../media/image18.png"/><Relationship Id="rId4" Type="http://schemas.openxmlformats.org/officeDocument/2006/relationships/image" Target="../media/image17.jpe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ex!A1"/><Relationship Id="rId1" Type="http://schemas.openxmlformats.org/officeDocument/2006/relationships/image" Target="../media/image19.jpeg"/><Relationship Id="rId4" Type="http://schemas.openxmlformats.org/officeDocument/2006/relationships/image" Target="../media/image6.sv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ex!A1"/><Relationship Id="rId1" Type="http://schemas.openxmlformats.org/officeDocument/2006/relationships/image" Target="../media/image20.jpeg"/><Relationship Id="rId4" Type="http://schemas.openxmlformats.org/officeDocument/2006/relationships/image" Target="../media/image6.sv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sv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1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3.png"/><Relationship Id="rId1" Type="http://schemas.openxmlformats.org/officeDocument/2006/relationships/hyperlink" Target="#Index!A1"/><Relationship Id="rId4"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absolute">
    <xdr:from>
      <xdr:col>3</xdr:col>
      <xdr:colOff>1532659</xdr:colOff>
      <xdr:row>0</xdr:row>
      <xdr:rowOff>185882</xdr:rowOff>
    </xdr:from>
    <xdr:to>
      <xdr:col>3</xdr:col>
      <xdr:colOff>3383639</xdr:colOff>
      <xdr:row>1</xdr:row>
      <xdr:rowOff>62459</xdr:rowOff>
    </xdr:to>
    <xdr:pic>
      <xdr:nvPicPr>
        <xdr:cNvPr id="4" name="Picture 1">
          <a:extLst>
            <a:ext uri="{FF2B5EF4-FFF2-40B4-BE49-F238E27FC236}">
              <a16:creationId xmlns:a16="http://schemas.microsoft.com/office/drawing/2014/main" id="{CA24F3F1-B8F1-804B-ABF5-59CE1920A8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5386" y="185882"/>
          <a:ext cx="1850980" cy="7598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80</xdr:row>
      <xdr:rowOff>0</xdr:rowOff>
    </xdr:from>
    <xdr:to>
      <xdr:col>1</xdr:col>
      <xdr:colOff>3068411</xdr:colOff>
      <xdr:row>82</xdr:row>
      <xdr:rowOff>149679</xdr:rowOff>
    </xdr:to>
    <xdr:grpSp>
      <xdr:nvGrpSpPr>
        <xdr:cNvPr id="3" name="Grupo 4">
          <a:hlinkClick xmlns:r="http://schemas.openxmlformats.org/officeDocument/2006/relationships" r:id="rId1"/>
          <a:extLst>
            <a:ext uri="{FF2B5EF4-FFF2-40B4-BE49-F238E27FC236}">
              <a16:creationId xmlns:a16="http://schemas.microsoft.com/office/drawing/2014/main" id="{D99BFEB6-AE9F-EA4E-924D-99B75730C9C2}"/>
            </a:ext>
          </a:extLst>
        </xdr:cNvPr>
        <xdr:cNvGrpSpPr/>
      </xdr:nvGrpSpPr>
      <xdr:grpSpPr>
        <a:xfrm>
          <a:off x="394607" y="40249929"/>
          <a:ext cx="3068411" cy="530679"/>
          <a:chOff x="530678" y="45760821"/>
          <a:chExt cx="3075215" cy="571501"/>
        </a:xfrm>
      </xdr:grpSpPr>
      <xdr:pic>
        <xdr:nvPicPr>
          <xdr:cNvPr id="4" name="Gráfico 2" descr="Flechas de cheurón con relleno sólido">
            <a:extLst>
              <a:ext uri="{FF2B5EF4-FFF2-40B4-BE49-F238E27FC236}">
                <a16:creationId xmlns:a16="http://schemas.microsoft.com/office/drawing/2014/main" id="{6C4D513A-5752-E595-BDCB-2B9C30096A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5" name="CuadroTexto 3">
            <a:extLst>
              <a:ext uri="{FF2B5EF4-FFF2-40B4-BE49-F238E27FC236}">
                <a16:creationId xmlns:a16="http://schemas.microsoft.com/office/drawing/2014/main" id="{A5984619-6D02-2BE1-F102-58C158F4E5BB}"/>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1252009</xdr:colOff>
      <xdr:row>0</xdr:row>
      <xdr:rowOff>63500</xdr:rowOff>
    </xdr:from>
    <xdr:to>
      <xdr:col>5</xdr:col>
      <xdr:colOff>3171061</xdr:colOff>
      <xdr:row>0</xdr:row>
      <xdr:rowOff>829077</xdr:rowOff>
    </xdr:to>
    <xdr:pic>
      <xdr:nvPicPr>
        <xdr:cNvPr id="6" name="Picture 1">
          <a:extLst>
            <a:ext uri="{FF2B5EF4-FFF2-40B4-BE49-F238E27FC236}">
              <a16:creationId xmlns:a16="http://schemas.microsoft.com/office/drawing/2014/main" id="{7171CC1A-C12E-F940-AEC0-238E989956F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507759" y="63500"/>
          <a:ext cx="1919052" cy="7655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86</xdr:row>
      <xdr:rowOff>0</xdr:rowOff>
    </xdr:from>
    <xdr:to>
      <xdr:col>1</xdr:col>
      <xdr:colOff>3068411</xdr:colOff>
      <xdr:row>88</xdr:row>
      <xdr:rowOff>149679</xdr:rowOff>
    </xdr:to>
    <xdr:grpSp>
      <xdr:nvGrpSpPr>
        <xdr:cNvPr id="3" name="Grupo 4">
          <a:hlinkClick xmlns:r="http://schemas.openxmlformats.org/officeDocument/2006/relationships" r:id="rId1"/>
          <a:extLst>
            <a:ext uri="{FF2B5EF4-FFF2-40B4-BE49-F238E27FC236}">
              <a16:creationId xmlns:a16="http://schemas.microsoft.com/office/drawing/2014/main" id="{B8CD8D3B-189C-D642-A2AF-29BE98052D34}"/>
            </a:ext>
          </a:extLst>
        </xdr:cNvPr>
        <xdr:cNvGrpSpPr/>
      </xdr:nvGrpSpPr>
      <xdr:grpSpPr>
        <a:xfrm>
          <a:off x="392906" y="36278344"/>
          <a:ext cx="3068411" cy="530679"/>
          <a:chOff x="530678" y="45760821"/>
          <a:chExt cx="3075215" cy="571501"/>
        </a:xfrm>
      </xdr:grpSpPr>
      <xdr:pic>
        <xdr:nvPicPr>
          <xdr:cNvPr id="4" name="Gráfico 2" descr="Flechas de cheurón con relleno sólido">
            <a:extLst>
              <a:ext uri="{FF2B5EF4-FFF2-40B4-BE49-F238E27FC236}">
                <a16:creationId xmlns:a16="http://schemas.microsoft.com/office/drawing/2014/main" id="{08C710B9-4FCC-7E29-17E5-46D9DDF2B4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5" name="CuadroTexto 3">
            <a:extLst>
              <a:ext uri="{FF2B5EF4-FFF2-40B4-BE49-F238E27FC236}">
                <a16:creationId xmlns:a16="http://schemas.microsoft.com/office/drawing/2014/main" id="{222508B3-EF05-2A62-A586-2FBA253CD136}"/>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1247776</xdr:colOff>
      <xdr:row>0</xdr:row>
      <xdr:rowOff>79375</xdr:rowOff>
    </xdr:from>
    <xdr:to>
      <xdr:col>5</xdr:col>
      <xdr:colOff>3216808</xdr:colOff>
      <xdr:row>0</xdr:row>
      <xdr:rowOff>841777</xdr:rowOff>
    </xdr:to>
    <xdr:pic>
      <xdr:nvPicPr>
        <xdr:cNvPr id="7" name="Picture 1">
          <a:extLst>
            <a:ext uri="{FF2B5EF4-FFF2-40B4-BE49-F238E27FC236}">
              <a16:creationId xmlns:a16="http://schemas.microsoft.com/office/drawing/2014/main" id="{E16A5026-DD6B-3C43-9A6B-67E52D1F732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201901" y="79375"/>
          <a:ext cx="1969032" cy="7624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39</xdr:row>
      <xdr:rowOff>0</xdr:rowOff>
    </xdr:from>
    <xdr:to>
      <xdr:col>1</xdr:col>
      <xdr:colOff>3068411</xdr:colOff>
      <xdr:row>41</xdr:row>
      <xdr:rowOff>149679</xdr:rowOff>
    </xdr:to>
    <xdr:grpSp>
      <xdr:nvGrpSpPr>
        <xdr:cNvPr id="3" name="Grupo 4">
          <a:hlinkClick xmlns:r="http://schemas.openxmlformats.org/officeDocument/2006/relationships" r:id="rId1"/>
          <a:extLst>
            <a:ext uri="{FF2B5EF4-FFF2-40B4-BE49-F238E27FC236}">
              <a16:creationId xmlns:a16="http://schemas.microsoft.com/office/drawing/2014/main" id="{DFBFEC08-B7A7-6C41-9A7B-E095144B8815}"/>
            </a:ext>
          </a:extLst>
        </xdr:cNvPr>
        <xdr:cNvGrpSpPr/>
      </xdr:nvGrpSpPr>
      <xdr:grpSpPr>
        <a:xfrm>
          <a:off x="394607" y="15661821"/>
          <a:ext cx="3068411" cy="530679"/>
          <a:chOff x="530678" y="45760821"/>
          <a:chExt cx="3075215" cy="571501"/>
        </a:xfrm>
      </xdr:grpSpPr>
      <xdr:pic>
        <xdr:nvPicPr>
          <xdr:cNvPr id="4" name="Gráfico 2" descr="Flechas de cheurón con relleno sólido">
            <a:extLst>
              <a:ext uri="{FF2B5EF4-FFF2-40B4-BE49-F238E27FC236}">
                <a16:creationId xmlns:a16="http://schemas.microsoft.com/office/drawing/2014/main" id="{7BD2B539-49C7-1BB1-065E-7823830A7F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5" name="CuadroTexto 3">
            <a:extLst>
              <a:ext uri="{FF2B5EF4-FFF2-40B4-BE49-F238E27FC236}">
                <a16:creationId xmlns:a16="http://schemas.microsoft.com/office/drawing/2014/main" id="{1D79C45A-93E5-C206-12C0-6AFF0B0E1FE1}"/>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1590675</xdr:colOff>
      <xdr:row>0</xdr:row>
      <xdr:rowOff>203200</xdr:rowOff>
    </xdr:from>
    <xdr:to>
      <xdr:col>6</xdr:col>
      <xdr:colOff>3072</xdr:colOff>
      <xdr:row>1</xdr:row>
      <xdr:rowOff>74697</xdr:rowOff>
    </xdr:to>
    <xdr:pic>
      <xdr:nvPicPr>
        <xdr:cNvPr id="7" name="Picture 1">
          <a:extLst>
            <a:ext uri="{FF2B5EF4-FFF2-40B4-BE49-F238E27FC236}">
              <a16:creationId xmlns:a16="http://schemas.microsoft.com/office/drawing/2014/main" id="{0B6D1FF5-2524-E145-854C-3A56921132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544800" y="203200"/>
          <a:ext cx="1803297" cy="7573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155</xdr:row>
      <xdr:rowOff>0</xdr:rowOff>
    </xdr:from>
    <xdr:to>
      <xdr:col>1</xdr:col>
      <xdr:colOff>3068411</xdr:colOff>
      <xdr:row>157</xdr:row>
      <xdr:rowOff>149679</xdr:rowOff>
    </xdr:to>
    <xdr:grpSp>
      <xdr:nvGrpSpPr>
        <xdr:cNvPr id="2" name="Grupo 4">
          <a:hlinkClick xmlns:r="http://schemas.openxmlformats.org/officeDocument/2006/relationships" r:id="rId1"/>
          <a:extLst>
            <a:ext uri="{FF2B5EF4-FFF2-40B4-BE49-F238E27FC236}">
              <a16:creationId xmlns:a16="http://schemas.microsoft.com/office/drawing/2014/main" id="{80BBA9EC-2307-0E46-AADC-6BC181D84266}"/>
            </a:ext>
          </a:extLst>
        </xdr:cNvPr>
        <xdr:cNvGrpSpPr/>
      </xdr:nvGrpSpPr>
      <xdr:grpSpPr>
        <a:xfrm>
          <a:off x="392906" y="61972031"/>
          <a:ext cx="3068411" cy="530679"/>
          <a:chOff x="530678" y="45760821"/>
          <a:chExt cx="3075215" cy="571501"/>
        </a:xfrm>
      </xdr:grpSpPr>
      <xdr:pic>
        <xdr:nvPicPr>
          <xdr:cNvPr id="3" name="Gráfico 2" descr="Flechas de cheurón con relleno sólido">
            <a:extLst>
              <a:ext uri="{FF2B5EF4-FFF2-40B4-BE49-F238E27FC236}">
                <a16:creationId xmlns:a16="http://schemas.microsoft.com/office/drawing/2014/main" id="{911EABE1-E233-01BE-B32F-B7A72F4B8F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753D8C63-1028-C36F-3B82-86BDC481BE37}"/>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1390651</xdr:colOff>
      <xdr:row>0</xdr:row>
      <xdr:rowOff>110697</xdr:rowOff>
    </xdr:from>
    <xdr:to>
      <xdr:col>5</xdr:col>
      <xdr:colOff>3380621</xdr:colOff>
      <xdr:row>0</xdr:row>
      <xdr:rowOff>869667</xdr:rowOff>
    </xdr:to>
    <xdr:pic>
      <xdr:nvPicPr>
        <xdr:cNvPr id="6" name="Picture 1">
          <a:extLst>
            <a:ext uri="{FF2B5EF4-FFF2-40B4-BE49-F238E27FC236}">
              <a16:creationId xmlns:a16="http://schemas.microsoft.com/office/drawing/2014/main" id="{CB4B15E7-CDCE-114E-9169-02E389355A1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344776" y="110697"/>
          <a:ext cx="1989970" cy="75897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45</xdr:row>
      <xdr:rowOff>0</xdr:rowOff>
    </xdr:from>
    <xdr:to>
      <xdr:col>1</xdr:col>
      <xdr:colOff>3068411</xdr:colOff>
      <xdr:row>47</xdr:row>
      <xdr:rowOff>149679</xdr:rowOff>
    </xdr:to>
    <xdr:grpSp>
      <xdr:nvGrpSpPr>
        <xdr:cNvPr id="2" name="Grupo 4">
          <a:hlinkClick xmlns:r="http://schemas.openxmlformats.org/officeDocument/2006/relationships" r:id="rId1"/>
          <a:extLst>
            <a:ext uri="{FF2B5EF4-FFF2-40B4-BE49-F238E27FC236}">
              <a16:creationId xmlns:a16="http://schemas.microsoft.com/office/drawing/2014/main" id="{5D9465CE-22FD-F44F-8019-C3A7E25165EB}"/>
            </a:ext>
          </a:extLst>
        </xdr:cNvPr>
        <xdr:cNvGrpSpPr/>
      </xdr:nvGrpSpPr>
      <xdr:grpSpPr>
        <a:xfrm>
          <a:off x="392906" y="21002625"/>
          <a:ext cx="3068411" cy="530679"/>
          <a:chOff x="530678" y="45760821"/>
          <a:chExt cx="3075215" cy="571501"/>
        </a:xfrm>
      </xdr:grpSpPr>
      <xdr:pic>
        <xdr:nvPicPr>
          <xdr:cNvPr id="3" name="Gráfico 2" descr="Flechas de cheurón con relleno sólido">
            <a:extLst>
              <a:ext uri="{FF2B5EF4-FFF2-40B4-BE49-F238E27FC236}">
                <a16:creationId xmlns:a16="http://schemas.microsoft.com/office/drawing/2014/main" id="{7B91FA3D-B8BF-191A-3640-387FE40472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4F9BEDF5-D48E-274C-5DE6-706CFA18A34B}"/>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1140618</xdr:colOff>
      <xdr:row>0</xdr:row>
      <xdr:rowOff>38100</xdr:rowOff>
    </xdr:from>
    <xdr:to>
      <xdr:col>5</xdr:col>
      <xdr:colOff>3070451</xdr:colOff>
      <xdr:row>0</xdr:row>
      <xdr:rowOff>799315</xdr:rowOff>
    </xdr:to>
    <xdr:pic>
      <xdr:nvPicPr>
        <xdr:cNvPr id="6" name="Picture 1">
          <a:extLst>
            <a:ext uri="{FF2B5EF4-FFF2-40B4-BE49-F238E27FC236}">
              <a16:creationId xmlns:a16="http://schemas.microsoft.com/office/drawing/2014/main" id="{D0DDEB59-565C-5342-AB3F-6BDBAFADC5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344775" y="38100"/>
          <a:ext cx="1929833" cy="76121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338</xdr:row>
      <xdr:rowOff>0</xdr:rowOff>
    </xdr:from>
    <xdr:to>
      <xdr:col>1</xdr:col>
      <xdr:colOff>3068411</xdr:colOff>
      <xdr:row>340</xdr:row>
      <xdr:rowOff>149679</xdr:rowOff>
    </xdr:to>
    <xdr:grpSp>
      <xdr:nvGrpSpPr>
        <xdr:cNvPr id="2" name="Grupo 4">
          <a:hlinkClick xmlns:r="http://schemas.openxmlformats.org/officeDocument/2006/relationships" r:id="rId1"/>
          <a:extLst>
            <a:ext uri="{FF2B5EF4-FFF2-40B4-BE49-F238E27FC236}">
              <a16:creationId xmlns:a16="http://schemas.microsoft.com/office/drawing/2014/main" id="{68E0932A-9ADA-424A-B4EC-B71ED641692D}"/>
            </a:ext>
          </a:extLst>
        </xdr:cNvPr>
        <xdr:cNvGrpSpPr/>
      </xdr:nvGrpSpPr>
      <xdr:grpSpPr>
        <a:xfrm>
          <a:off x="391583" y="89291583"/>
          <a:ext cx="3068411" cy="530679"/>
          <a:chOff x="530678" y="45760821"/>
          <a:chExt cx="3075215" cy="571501"/>
        </a:xfrm>
      </xdr:grpSpPr>
      <xdr:pic>
        <xdr:nvPicPr>
          <xdr:cNvPr id="3" name="Gráfico 2" descr="Flechas de cheurón con relleno sólido">
            <a:extLst>
              <a:ext uri="{FF2B5EF4-FFF2-40B4-BE49-F238E27FC236}">
                <a16:creationId xmlns:a16="http://schemas.microsoft.com/office/drawing/2014/main" id="{6CDB08B5-F32C-A8C5-9D03-19205477CF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4" name="CuadroTexto 3">
            <a:extLst>
              <a:ext uri="{FF2B5EF4-FFF2-40B4-BE49-F238E27FC236}">
                <a16:creationId xmlns:a16="http://schemas.microsoft.com/office/drawing/2014/main" id="{E81A410B-47BD-EC25-9E8B-5CB189C818F0}"/>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1361017</xdr:colOff>
      <xdr:row>0</xdr:row>
      <xdr:rowOff>65125</xdr:rowOff>
    </xdr:from>
    <xdr:to>
      <xdr:col>5</xdr:col>
      <xdr:colOff>3375769</xdr:colOff>
      <xdr:row>0</xdr:row>
      <xdr:rowOff>830702</xdr:rowOff>
    </xdr:to>
    <xdr:pic>
      <xdr:nvPicPr>
        <xdr:cNvPr id="5" name="Picture 1">
          <a:extLst>
            <a:ext uri="{FF2B5EF4-FFF2-40B4-BE49-F238E27FC236}">
              <a16:creationId xmlns:a16="http://schemas.microsoft.com/office/drawing/2014/main" id="{CD1C720B-B6F9-8C4B-BFE4-69B338AFBF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299267" y="65125"/>
          <a:ext cx="2014752" cy="765577"/>
        </a:xfrm>
        <a:prstGeom prst="rect">
          <a:avLst/>
        </a:prstGeom>
      </xdr:spPr>
    </xdr:pic>
    <xdr:clientData/>
  </xdr:twoCellAnchor>
  <xdr:twoCellAnchor editAs="oneCell">
    <xdr:from>
      <xdr:col>2</xdr:col>
      <xdr:colOff>289795</xdr:colOff>
      <xdr:row>48</xdr:row>
      <xdr:rowOff>66675</xdr:rowOff>
    </xdr:from>
    <xdr:to>
      <xdr:col>4</xdr:col>
      <xdr:colOff>2209800</xdr:colOff>
      <xdr:row>74</xdr:row>
      <xdr:rowOff>121236</xdr:rowOff>
    </xdr:to>
    <xdr:pic>
      <xdr:nvPicPr>
        <xdr:cNvPr id="7" name="Picture 6">
          <a:extLst>
            <a:ext uri="{FF2B5EF4-FFF2-40B4-BE49-F238E27FC236}">
              <a16:creationId xmlns:a16="http://schemas.microsoft.com/office/drawing/2014/main" id="{984EFAB8-0E35-E796-7450-FD1572D3E878}"/>
            </a:ext>
          </a:extLst>
        </xdr:cNvPr>
        <xdr:cNvPicPr>
          <a:picLocks noChangeAspect="1"/>
        </xdr:cNvPicPr>
      </xdr:nvPicPr>
      <xdr:blipFill rotWithShape="1">
        <a:blip xmlns:r="http://schemas.openxmlformats.org/officeDocument/2006/relationships" r:embed="rId5"/>
        <a:srcRect t="679"/>
        <a:stretch/>
      </xdr:blipFill>
      <xdr:spPr>
        <a:xfrm>
          <a:off x="4071220" y="32289750"/>
          <a:ext cx="8701805" cy="500756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5</xdr:col>
      <xdr:colOff>1276351</xdr:colOff>
      <xdr:row>0</xdr:row>
      <xdr:rowOff>50308</xdr:rowOff>
    </xdr:from>
    <xdr:to>
      <xdr:col>5</xdr:col>
      <xdr:colOff>3227603</xdr:colOff>
      <xdr:row>0</xdr:row>
      <xdr:rowOff>812710</xdr:rowOff>
    </xdr:to>
    <xdr:pic>
      <xdr:nvPicPr>
        <xdr:cNvPr id="5" name="Picture 1">
          <a:extLst>
            <a:ext uri="{FF2B5EF4-FFF2-40B4-BE49-F238E27FC236}">
              <a16:creationId xmlns:a16="http://schemas.microsoft.com/office/drawing/2014/main" id="{3086F99B-E3A1-794C-A1DF-D48C7AFA62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30476" y="50308"/>
          <a:ext cx="1951252" cy="762402"/>
        </a:xfrm>
        <a:prstGeom prst="rect">
          <a:avLst/>
        </a:prstGeom>
      </xdr:spPr>
    </xdr:pic>
    <xdr:clientData/>
  </xdr:twoCellAnchor>
  <xdr:twoCellAnchor>
    <xdr:from>
      <xdr:col>1</xdr:col>
      <xdr:colOff>0</xdr:colOff>
      <xdr:row>259</xdr:row>
      <xdr:rowOff>0</xdr:rowOff>
    </xdr:from>
    <xdr:to>
      <xdr:col>1</xdr:col>
      <xdr:colOff>3068411</xdr:colOff>
      <xdr:row>261</xdr:row>
      <xdr:rowOff>151139</xdr:rowOff>
    </xdr:to>
    <xdr:grpSp>
      <xdr:nvGrpSpPr>
        <xdr:cNvPr id="7" name="Grupo 4">
          <a:hlinkClick xmlns:r="http://schemas.openxmlformats.org/officeDocument/2006/relationships" r:id="rId2"/>
          <a:extLst>
            <a:ext uri="{FF2B5EF4-FFF2-40B4-BE49-F238E27FC236}">
              <a16:creationId xmlns:a16="http://schemas.microsoft.com/office/drawing/2014/main" id="{C8854232-B83A-0048-B5C1-1D2B00D82C04}"/>
            </a:ext>
          </a:extLst>
        </xdr:cNvPr>
        <xdr:cNvGrpSpPr/>
      </xdr:nvGrpSpPr>
      <xdr:grpSpPr>
        <a:xfrm>
          <a:off x="392906" y="80641031"/>
          <a:ext cx="3068411" cy="532139"/>
          <a:chOff x="530678" y="45760821"/>
          <a:chExt cx="3075215" cy="571501"/>
        </a:xfrm>
      </xdr:grpSpPr>
      <xdr:pic>
        <xdr:nvPicPr>
          <xdr:cNvPr id="8" name="Gráfico 7" descr="Flechas de cheurón con relleno sólido">
            <a:extLst>
              <a:ext uri="{FF2B5EF4-FFF2-40B4-BE49-F238E27FC236}">
                <a16:creationId xmlns:a16="http://schemas.microsoft.com/office/drawing/2014/main" id="{1DB2CED9-CCFE-3428-61E9-4E3CC6625D2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0678" y="45760821"/>
            <a:ext cx="571501" cy="571501"/>
          </a:xfrm>
          <a:prstGeom prst="rect">
            <a:avLst/>
          </a:prstGeom>
        </xdr:spPr>
      </xdr:pic>
      <xdr:sp macro="" textlink="">
        <xdr:nvSpPr>
          <xdr:cNvPr id="9" name="CuadroTexto 8">
            <a:extLst>
              <a:ext uri="{FF2B5EF4-FFF2-40B4-BE49-F238E27FC236}">
                <a16:creationId xmlns:a16="http://schemas.microsoft.com/office/drawing/2014/main" id="{84E93073-C16F-627A-13C2-BF59A42BD2D5}"/>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7</xdr:col>
      <xdr:colOff>1401538</xdr:colOff>
      <xdr:row>0</xdr:row>
      <xdr:rowOff>51330</xdr:rowOff>
    </xdr:from>
    <xdr:to>
      <xdr:col>7</xdr:col>
      <xdr:colOff>3193852</xdr:colOff>
      <xdr:row>0</xdr:row>
      <xdr:rowOff>812371</xdr:rowOff>
    </xdr:to>
    <xdr:pic>
      <xdr:nvPicPr>
        <xdr:cNvPr id="2" name="Picture 1">
          <a:extLst>
            <a:ext uri="{FF2B5EF4-FFF2-40B4-BE49-F238E27FC236}">
              <a16:creationId xmlns:a16="http://schemas.microsoft.com/office/drawing/2014/main" id="{0C043E8C-4962-D443-B94A-6A528B55B5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91569" y="51330"/>
          <a:ext cx="1792314" cy="761041"/>
        </a:xfrm>
        <a:prstGeom prst="rect">
          <a:avLst/>
        </a:prstGeom>
      </xdr:spPr>
    </xdr:pic>
    <xdr:clientData/>
  </xdr:twoCellAnchor>
  <xdr:twoCellAnchor>
    <xdr:from>
      <xdr:col>1</xdr:col>
      <xdr:colOff>0</xdr:colOff>
      <xdr:row>108</xdr:row>
      <xdr:rowOff>0</xdr:rowOff>
    </xdr:from>
    <xdr:to>
      <xdr:col>2</xdr:col>
      <xdr:colOff>2068286</xdr:colOff>
      <xdr:row>110</xdr:row>
      <xdr:rowOff>151139</xdr:rowOff>
    </xdr:to>
    <xdr:grpSp>
      <xdr:nvGrpSpPr>
        <xdr:cNvPr id="3" name="Grupo 4">
          <a:hlinkClick xmlns:r="http://schemas.openxmlformats.org/officeDocument/2006/relationships" r:id="rId2"/>
          <a:extLst>
            <a:ext uri="{FF2B5EF4-FFF2-40B4-BE49-F238E27FC236}">
              <a16:creationId xmlns:a16="http://schemas.microsoft.com/office/drawing/2014/main" id="{108FAC07-16D4-4418-8C97-483D937E666E}"/>
            </a:ext>
          </a:extLst>
        </xdr:cNvPr>
        <xdr:cNvGrpSpPr/>
      </xdr:nvGrpSpPr>
      <xdr:grpSpPr>
        <a:xfrm>
          <a:off x="392906" y="49077563"/>
          <a:ext cx="3068411" cy="532139"/>
          <a:chOff x="530678" y="45760821"/>
          <a:chExt cx="3075215" cy="571501"/>
        </a:xfrm>
      </xdr:grpSpPr>
      <xdr:pic>
        <xdr:nvPicPr>
          <xdr:cNvPr id="4" name="Gráfico 7" descr="Flechas de cheurón con relleno sólido">
            <a:extLst>
              <a:ext uri="{FF2B5EF4-FFF2-40B4-BE49-F238E27FC236}">
                <a16:creationId xmlns:a16="http://schemas.microsoft.com/office/drawing/2014/main" id="{99036678-C5BA-5681-CC90-9F5D74170B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0678" y="45760821"/>
            <a:ext cx="571501" cy="571501"/>
          </a:xfrm>
          <a:prstGeom prst="rect">
            <a:avLst/>
          </a:prstGeom>
        </xdr:spPr>
      </xdr:pic>
      <xdr:sp macro="" textlink="">
        <xdr:nvSpPr>
          <xdr:cNvPr id="5" name="CuadroTexto 8">
            <a:extLst>
              <a:ext uri="{FF2B5EF4-FFF2-40B4-BE49-F238E27FC236}">
                <a16:creationId xmlns:a16="http://schemas.microsoft.com/office/drawing/2014/main" id="{4D351BA2-8C19-3536-B9ED-93742060C92D}"/>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2739761</xdr:colOff>
      <xdr:row>0</xdr:row>
      <xdr:rowOff>37836</xdr:rowOff>
    </xdr:from>
    <xdr:to>
      <xdr:col>4</xdr:col>
      <xdr:colOff>4481781</xdr:colOff>
      <xdr:row>0</xdr:row>
      <xdr:rowOff>687918</xdr:rowOff>
    </xdr:to>
    <xdr:pic>
      <xdr:nvPicPr>
        <xdr:cNvPr id="3" name="Picture 1">
          <a:extLst>
            <a:ext uri="{FF2B5EF4-FFF2-40B4-BE49-F238E27FC236}">
              <a16:creationId xmlns:a16="http://schemas.microsoft.com/office/drawing/2014/main" id="{5234B1D3-0190-EF4E-A413-84731FCD9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65511" y="37836"/>
          <a:ext cx="1742020" cy="650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76</xdr:row>
      <xdr:rowOff>149678</xdr:rowOff>
    </xdr:from>
    <xdr:to>
      <xdr:col>1</xdr:col>
      <xdr:colOff>3068411</xdr:colOff>
      <xdr:row>79</xdr:row>
      <xdr:rowOff>149679</xdr:rowOff>
    </xdr:to>
    <xdr:grpSp>
      <xdr:nvGrpSpPr>
        <xdr:cNvPr id="2" name="Grupo 1">
          <a:extLst>
            <a:ext uri="{FF2B5EF4-FFF2-40B4-BE49-F238E27FC236}">
              <a16:creationId xmlns:a16="http://schemas.microsoft.com/office/drawing/2014/main" id="{56579B15-6CA1-50EB-3484-746530256D70}"/>
            </a:ext>
          </a:extLst>
        </xdr:cNvPr>
        <xdr:cNvGrpSpPr/>
      </xdr:nvGrpSpPr>
      <xdr:grpSpPr>
        <a:xfrm>
          <a:off x="392906" y="39642709"/>
          <a:ext cx="3058886" cy="571501"/>
          <a:chOff x="444500" y="39608578"/>
          <a:chExt cx="3068411" cy="571501"/>
        </a:xfrm>
      </xdr:grpSpPr>
      <xdr:pic>
        <xdr:nvPicPr>
          <xdr:cNvPr id="8" name="Gráfico 2" descr="Flechas de cheurón con relleno sólido">
            <a:extLst>
              <a:ext uri="{FF2B5EF4-FFF2-40B4-BE49-F238E27FC236}">
                <a16:creationId xmlns:a16="http://schemas.microsoft.com/office/drawing/2014/main" id="{B895170F-752B-1FC2-5843-04169C9117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4500" y="39608578"/>
            <a:ext cx="570237" cy="571501"/>
          </a:xfrm>
          <a:prstGeom prst="rect">
            <a:avLst/>
          </a:prstGeom>
        </xdr:spPr>
      </xdr:pic>
      <xdr:sp macro="" textlink="">
        <xdr:nvSpPr>
          <xdr:cNvPr id="9" name="CuadroTexto 3">
            <a:extLst>
              <a:ext uri="{FF2B5EF4-FFF2-40B4-BE49-F238E27FC236}">
                <a16:creationId xmlns:a16="http://schemas.microsoft.com/office/drawing/2014/main" id="{2C949229-2EFD-254F-A4A2-143EAA6BFFCB}"/>
              </a:ext>
            </a:extLst>
          </xdr:cNvPr>
          <xdr:cNvSpPr txBox="1"/>
        </xdr:nvSpPr>
        <xdr:spPr>
          <a:xfrm>
            <a:off x="1055467" y="39731043"/>
            <a:ext cx="2457444"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171450</xdr:colOff>
      <xdr:row>0</xdr:row>
      <xdr:rowOff>98425</xdr:rowOff>
    </xdr:from>
    <xdr:to>
      <xdr:col>6</xdr:col>
      <xdr:colOff>143407</xdr:colOff>
      <xdr:row>0</xdr:row>
      <xdr:rowOff>860827</xdr:rowOff>
    </xdr:to>
    <xdr:pic>
      <xdr:nvPicPr>
        <xdr:cNvPr id="10" name="Picture 1">
          <a:extLst>
            <a:ext uri="{FF2B5EF4-FFF2-40B4-BE49-F238E27FC236}">
              <a16:creationId xmlns:a16="http://schemas.microsoft.com/office/drawing/2014/main" id="{BB55DC17-1A64-BE44-8830-1F299FBC13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458700" y="98425"/>
          <a:ext cx="1695982" cy="7624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124</xdr:row>
      <xdr:rowOff>149678</xdr:rowOff>
    </xdr:from>
    <xdr:to>
      <xdr:col>1</xdr:col>
      <xdr:colOff>3068411</xdr:colOff>
      <xdr:row>127</xdr:row>
      <xdr:rowOff>149679</xdr:rowOff>
    </xdr:to>
    <xdr:grpSp>
      <xdr:nvGrpSpPr>
        <xdr:cNvPr id="13" name="Grupo 4">
          <a:hlinkClick xmlns:r="http://schemas.openxmlformats.org/officeDocument/2006/relationships" r:id="rId1"/>
          <a:extLst>
            <a:ext uri="{FF2B5EF4-FFF2-40B4-BE49-F238E27FC236}">
              <a16:creationId xmlns:a16="http://schemas.microsoft.com/office/drawing/2014/main" id="{E3D77487-3C3D-9B45-8540-EAB219051AC0}"/>
            </a:ext>
          </a:extLst>
        </xdr:cNvPr>
        <xdr:cNvGrpSpPr/>
      </xdr:nvGrpSpPr>
      <xdr:grpSpPr>
        <a:xfrm>
          <a:off x="394607" y="57081964"/>
          <a:ext cx="3068411" cy="571501"/>
          <a:chOff x="530678" y="45760821"/>
          <a:chExt cx="3075215" cy="571501"/>
        </a:xfrm>
      </xdr:grpSpPr>
      <xdr:pic>
        <xdr:nvPicPr>
          <xdr:cNvPr id="14" name="Gráfico 2" descr="Flechas de cheurón con relleno sólido">
            <a:extLst>
              <a:ext uri="{FF2B5EF4-FFF2-40B4-BE49-F238E27FC236}">
                <a16:creationId xmlns:a16="http://schemas.microsoft.com/office/drawing/2014/main" id="{47798993-661E-CF27-644D-0981383A8E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15" name="CuadroTexto 3">
            <a:extLst>
              <a:ext uri="{FF2B5EF4-FFF2-40B4-BE49-F238E27FC236}">
                <a16:creationId xmlns:a16="http://schemas.microsoft.com/office/drawing/2014/main" id="{CA14302A-CA6B-FE18-DF34-531010833D74}"/>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2971800</xdr:colOff>
      <xdr:row>0</xdr:row>
      <xdr:rowOff>120650</xdr:rowOff>
    </xdr:from>
    <xdr:to>
      <xdr:col>6</xdr:col>
      <xdr:colOff>1379275</xdr:colOff>
      <xdr:row>1</xdr:row>
      <xdr:rowOff>1989</xdr:rowOff>
    </xdr:to>
    <xdr:pic>
      <xdr:nvPicPr>
        <xdr:cNvPr id="19" name="Picture 1">
          <a:extLst>
            <a:ext uri="{FF2B5EF4-FFF2-40B4-BE49-F238E27FC236}">
              <a16:creationId xmlns:a16="http://schemas.microsoft.com/office/drawing/2014/main" id="{35EF8634-7F2D-A743-9745-AF91C4C8300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354300" y="120650"/>
          <a:ext cx="1800757" cy="7624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133</xdr:row>
      <xdr:rowOff>0</xdr:rowOff>
    </xdr:from>
    <xdr:to>
      <xdr:col>1</xdr:col>
      <xdr:colOff>3068411</xdr:colOff>
      <xdr:row>135</xdr:row>
      <xdr:rowOff>149679</xdr:rowOff>
    </xdr:to>
    <xdr:grpSp>
      <xdr:nvGrpSpPr>
        <xdr:cNvPr id="2" name="Grupo 1">
          <a:extLst>
            <a:ext uri="{FF2B5EF4-FFF2-40B4-BE49-F238E27FC236}">
              <a16:creationId xmlns:a16="http://schemas.microsoft.com/office/drawing/2014/main" id="{6A83B01E-9DB3-C216-3F9F-5993EE843A15}"/>
            </a:ext>
          </a:extLst>
        </xdr:cNvPr>
        <xdr:cNvGrpSpPr/>
      </xdr:nvGrpSpPr>
      <xdr:grpSpPr>
        <a:xfrm>
          <a:off x="392906" y="50256281"/>
          <a:ext cx="3068411" cy="530679"/>
          <a:chOff x="443023" y="49832733"/>
          <a:chExt cx="3068411" cy="533632"/>
        </a:xfrm>
      </xdr:grpSpPr>
      <xdr:pic>
        <xdr:nvPicPr>
          <xdr:cNvPr id="13" name="Gráfico 2" descr="Flechas de cheurón con relleno sólido">
            <a:extLst>
              <a:ext uri="{FF2B5EF4-FFF2-40B4-BE49-F238E27FC236}">
                <a16:creationId xmlns:a16="http://schemas.microsoft.com/office/drawing/2014/main" id="{CD9A3FB5-828E-43ED-169F-A0C2BA4E71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3023" y="49832733"/>
            <a:ext cx="570237" cy="533632"/>
          </a:xfrm>
          <a:prstGeom prst="rect">
            <a:avLst/>
          </a:prstGeom>
        </xdr:spPr>
      </xdr:pic>
      <xdr:sp macro="" textlink="">
        <xdr:nvSpPr>
          <xdr:cNvPr id="14" name="CuadroTexto 3">
            <a:extLst>
              <a:ext uri="{FF2B5EF4-FFF2-40B4-BE49-F238E27FC236}">
                <a16:creationId xmlns:a16="http://schemas.microsoft.com/office/drawing/2014/main" id="{9B0DAE02-23D6-6D72-7513-103A4DB713D1}"/>
              </a:ext>
            </a:extLst>
          </xdr:cNvPr>
          <xdr:cNvSpPr txBox="1"/>
        </xdr:nvSpPr>
        <xdr:spPr>
          <a:xfrm>
            <a:off x="1053990" y="49947083"/>
            <a:ext cx="2457444" cy="292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tx1"/>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1409700</xdr:colOff>
      <xdr:row>0</xdr:row>
      <xdr:rowOff>66675</xdr:rowOff>
    </xdr:from>
    <xdr:to>
      <xdr:col>5</xdr:col>
      <xdr:colOff>3305407</xdr:colOff>
      <xdr:row>0</xdr:row>
      <xdr:rowOff>829077</xdr:rowOff>
    </xdr:to>
    <xdr:pic>
      <xdr:nvPicPr>
        <xdr:cNvPr id="15" name="Picture 1">
          <a:extLst>
            <a:ext uri="{FF2B5EF4-FFF2-40B4-BE49-F238E27FC236}">
              <a16:creationId xmlns:a16="http://schemas.microsoft.com/office/drawing/2014/main" id="{74F01454-D107-AB43-AFAA-DD00B90646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449550" y="66675"/>
          <a:ext cx="1895707" cy="7624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139</xdr:row>
      <xdr:rowOff>0</xdr:rowOff>
    </xdr:from>
    <xdr:to>
      <xdr:col>1</xdr:col>
      <xdr:colOff>3068411</xdr:colOff>
      <xdr:row>141</xdr:row>
      <xdr:rowOff>149679</xdr:rowOff>
    </xdr:to>
    <xdr:grpSp>
      <xdr:nvGrpSpPr>
        <xdr:cNvPr id="3" name="Grupo 4">
          <a:hlinkClick xmlns:r="http://schemas.openxmlformats.org/officeDocument/2006/relationships" r:id="rId1"/>
          <a:extLst>
            <a:ext uri="{FF2B5EF4-FFF2-40B4-BE49-F238E27FC236}">
              <a16:creationId xmlns:a16="http://schemas.microsoft.com/office/drawing/2014/main" id="{3E1C3229-6323-AD45-AE9E-DE787D57673F}"/>
            </a:ext>
          </a:extLst>
        </xdr:cNvPr>
        <xdr:cNvGrpSpPr/>
      </xdr:nvGrpSpPr>
      <xdr:grpSpPr>
        <a:xfrm>
          <a:off x="394607" y="61803643"/>
          <a:ext cx="3068411" cy="530679"/>
          <a:chOff x="530678" y="45760821"/>
          <a:chExt cx="3075215" cy="571501"/>
        </a:xfrm>
      </xdr:grpSpPr>
      <xdr:pic>
        <xdr:nvPicPr>
          <xdr:cNvPr id="4" name="Gráfico 2" descr="Flechas de cheurón con relleno sólido">
            <a:extLst>
              <a:ext uri="{FF2B5EF4-FFF2-40B4-BE49-F238E27FC236}">
                <a16:creationId xmlns:a16="http://schemas.microsoft.com/office/drawing/2014/main" id="{1E87F0AF-850B-E33B-FC74-44715208B9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5" name="CuadroTexto 3">
            <a:extLst>
              <a:ext uri="{FF2B5EF4-FFF2-40B4-BE49-F238E27FC236}">
                <a16:creationId xmlns:a16="http://schemas.microsoft.com/office/drawing/2014/main" id="{C62FE562-2E47-B052-0723-76FB32FEEBFB}"/>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1466850</xdr:colOff>
      <xdr:row>0</xdr:row>
      <xdr:rowOff>119592</xdr:rowOff>
    </xdr:from>
    <xdr:to>
      <xdr:col>5</xdr:col>
      <xdr:colOff>3286657</xdr:colOff>
      <xdr:row>0</xdr:row>
      <xdr:rowOff>885169</xdr:rowOff>
    </xdr:to>
    <xdr:pic>
      <xdr:nvPicPr>
        <xdr:cNvPr id="7" name="Picture 1">
          <a:extLst>
            <a:ext uri="{FF2B5EF4-FFF2-40B4-BE49-F238E27FC236}">
              <a16:creationId xmlns:a16="http://schemas.microsoft.com/office/drawing/2014/main" id="{1B994C89-148F-0941-8183-D27206AF32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405100" y="119592"/>
          <a:ext cx="1819807" cy="7655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102</xdr:row>
      <xdr:rowOff>0</xdr:rowOff>
    </xdr:from>
    <xdr:to>
      <xdr:col>1</xdr:col>
      <xdr:colOff>3068411</xdr:colOff>
      <xdr:row>104</xdr:row>
      <xdr:rowOff>149679</xdr:rowOff>
    </xdr:to>
    <xdr:grpSp>
      <xdr:nvGrpSpPr>
        <xdr:cNvPr id="3" name="Grupo 4">
          <a:hlinkClick xmlns:r="http://schemas.openxmlformats.org/officeDocument/2006/relationships" r:id="rId1"/>
          <a:extLst>
            <a:ext uri="{FF2B5EF4-FFF2-40B4-BE49-F238E27FC236}">
              <a16:creationId xmlns:a16="http://schemas.microsoft.com/office/drawing/2014/main" id="{4D16D04F-2DFC-8A48-A93F-7A484F951424}"/>
            </a:ext>
          </a:extLst>
        </xdr:cNvPr>
        <xdr:cNvGrpSpPr/>
      </xdr:nvGrpSpPr>
      <xdr:grpSpPr>
        <a:xfrm>
          <a:off x="392906" y="32777906"/>
          <a:ext cx="3068411" cy="530679"/>
          <a:chOff x="530678" y="45760821"/>
          <a:chExt cx="3075215" cy="571501"/>
        </a:xfrm>
      </xdr:grpSpPr>
      <xdr:pic>
        <xdr:nvPicPr>
          <xdr:cNvPr id="4" name="Gráfico 2" descr="Flechas de cheurón con relleno sólido">
            <a:extLst>
              <a:ext uri="{FF2B5EF4-FFF2-40B4-BE49-F238E27FC236}">
                <a16:creationId xmlns:a16="http://schemas.microsoft.com/office/drawing/2014/main" id="{663D961C-2030-0F92-E7EA-D52BEFE594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5" name="CuadroTexto 3">
            <a:extLst>
              <a:ext uri="{FF2B5EF4-FFF2-40B4-BE49-F238E27FC236}">
                <a16:creationId xmlns:a16="http://schemas.microsoft.com/office/drawing/2014/main" id="{09641A15-75B0-51CC-5B81-7ADBC2D2CD65}"/>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883444</xdr:colOff>
      <xdr:row>0</xdr:row>
      <xdr:rowOff>146050</xdr:rowOff>
    </xdr:from>
    <xdr:to>
      <xdr:col>6</xdr:col>
      <xdr:colOff>196059</xdr:colOff>
      <xdr:row>1</xdr:row>
      <xdr:rowOff>22627</xdr:rowOff>
    </xdr:to>
    <xdr:pic>
      <xdr:nvPicPr>
        <xdr:cNvPr id="10" name="Picture 1">
          <a:extLst>
            <a:ext uri="{FF2B5EF4-FFF2-40B4-BE49-F238E27FC236}">
              <a16:creationId xmlns:a16="http://schemas.microsoft.com/office/drawing/2014/main" id="{825F5A1E-857C-E14B-925E-1B3E54E9C9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278101" y="146050"/>
          <a:ext cx="1937282" cy="7624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121</xdr:row>
      <xdr:rowOff>0</xdr:rowOff>
    </xdr:from>
    <xdr:to>
      <xdr:col>1</xdr:col>
      <xdr:colOff>3068411</xdr:colOff>
      <xdr:row>123</xdr:row>
      <xdr:rowOff>149679</xdr:rowOff>
    </xdr:to>
    <xdr:grpSp>
      <xdr:nvGrpSpPr>
        <xdr:cNvPr id="3" name="Grupo 4">
          <a:hlinkClick xmlns:r="http://schemas.openxmlformats.org/officeDocument/2006/relationships" r:id="rId1"/>
          <a:extLst>
            <a:ext uri="{FF2B5EF4-FFF2-40B4-BE49-F238E27FC236}">
              <a16:creationId xmlns:a16="http://schemas.microsoft.com/office/drawing/2014/main" id="{F5EAFBAE-DC46-384E-B22B-DE5697FF58C8}"/>
            </a:ext>
          </a:extLst>
        </xdr:cNvPr>
        <xdr:cNvGrpSpPr/>
      </xdr:nvGrpSpPr>
      <xdr:grpSpPr>
        <a:xfrm>
          <a:off x="394607" y="53693786"/>
          <a:ext cx="3068411" cy="530679"/>
          <a:chOff x="530678" y="45760821"/>
          <a:chExt cx="3075215" cy="571501"/>
        </a:xfrm>
      </xdr:grpSpPr>
      <xdr:pic>
        <xdr:nvPicPr>
          <xdr:cNvPr id="4" name="Gráfico 2" descr="Flechas de cheurón con relleno sólido">
            <a:extLst>
              <a:ext uri="{FF2B5EF4-FFF2-40B4-BE49-F238E27FC236}">
                <a16:creationId xmlns:a16="http://schemas.microsoft.com/office/drawing/2014/main" id="{C2BD211E-2B98-D6CE-A328-8522B8D7D9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5" name="CuadroTexto 3">
            <a:extLst>
              <a:ext uri="{FF2B5EF4-FFF2-40B4-BE49-F238E27FC236}">
                <a16:creationId xmlns:a16="http://schemas.microsoft.com/office/drawing/2014/main" id="{994E0C3B-9A3A-B3B9-6740-0C53483C8201}"/>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5</xdr:col>
      <xdr:colOff>1352550</xdr:colOff>
      <xdr:row>0</xdr:row>
      <xdr:rowOff>98425</xdr:rowOff>
    </xdr:from>
    <xdr:to>
      <xdr:col>5</xdr:col>
      <xdr:colOff>3324757</xdr:colOff>
      <xdr:row>0</xdr:row>
      <xdr:rowOff>860827</xdr:rowOff>
    </xdr:to>
    <xdr:pic>
      <xdr:nvPicPr>
        <xdr:cNvPr id="6" name="Picture 1">
          <a:extLst>
            <a:ext uri="{FF2B5EF4-FFF2-40B4-BE49-F238E27FC236}">
              <a16:creationId xmlns:a16="http://schemas.microsoft.com/office/drawing/2014/main" id="{6BF63D87-067A-7D4F-A7B0-EF5E0166ED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306675" y="98425"/>
          <a:ext cx="1972207" cy="7624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319</xdr:row>
      <xdr:rowOff>0</xdr:rowOff>
    </xdr:from>
    <xdr:to>
      <xdr:col>1</xdr:col>
      <xdr:colOff>3068411</xdr:colOff>
      <xdr:row>321</xdr:row>
      <xdr:rowOff>149679</xdr:rowOff>
    </xdr:to>
    <xdr:grpSp>
      <xdr:nvGrpSpPr>
        <xdr:cNvPr id="9" name="Grupo 4">
          <a:hlinkClick xmlns:r="http://schemas.openxmlformats.org/officeDocument/2006/relationships" r:id="rId1"/>
          <a:extLst>
            <a:ext uri="{FF2B5EF4-FFF2-40B4-BE49-F238E27FC236}">
              <a16:creationId xmlns:a16="http://schemas.microsoft.com/office/drawing/2014/main" id="{0C41B03A-4317-064E-B361-79B23E18F5A3}"/>
            </a:ext>
          </a:extLst>
        </xdr:cNvPr>
        <xdr:cNvGrpSpPr/>
      </xdr:nvGrpSpPr>
      <xdr:grpSpPr>
        <a:xfrm>
          <a:off x="394607" y="88337571"/>
          <a:ext cx="3068411" cy="530679"/>
          <a:chOff x="530678" y="45760821"/>
          <a:chExt cx="3075215" cy="571501"/>
        </a:xfrm>
      </xdr:grpSpPr>
      <xdr:pic>
        <xdr:nvPicPr>
          <xdr:cNvPr id="10" name="Gráfico 2" descr="Flechas de cheurón con relleno sólido">
            <a:extLst>
              <a:ext uri="{FF2B5EF4-FFF2-40B4-BE49-F238E27FC236}">
                <a16:creationId xmlns:a16="http://schemas.microsoft.com/office/drawing/2014/main" id="{CC291251-C898-DB4F-F793-316D91DC03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0678" y="45760821"/>
            <a:ext cx="571501" cy="571501"/>
          </a:xfrm>
          <a:prstGeom prst="rect">
            <a:avLst/>
          </a:prstGeom>
        </xdr:spPr>
      </xdr:pic>
      <xdr:sp macro="" textlink="">
        <xdr:nvSpPr>
          <xdr:cNvPr id="11" name="CuadroTexto 3">
            <a:extLst>
              <a:ext uri="{FF2B5EF4-FFF2-40B4-BE49-F238E27FC236}">
                <a16:creationId xmlns:a16="http://schemas.microsoft.com/office/drawing/2014/main" id="{4BE838D4-6CA6-4FAC-7FB9-77F733FB07E6}"/>
              </a:ext>
            </a:extLst>
          </xdr:cNvPr>
          <xdr:cNvSpPr txBox="1"/>
        </xdr:nvSpPr>
        <xdr:spPr>
          <a:xfrm>
            <a:off x="1143000" y="45883286"/>
            <a:ext cx="2462893" cy="312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NI" sz="900" b="1" cap="all" spc="100" baseline="0">
                <a:solidFill>
                  <a:schemeClr val="accent6"/>
                </a:solidFill>
                <a:latin typeface="Arial" panose="020B0604020202020204" pitchFamily="34" charset="0"/>
                <a:cs typeface="Arial" panose="020B0604020202020204" pitchFamily="34" charset="0"/>
              </a:rPr>
              <a:t>Back to Content Table</a:t>
            </a:r>
          </a:p>
        </xdr:txBody>
      </xdr:sp>
    </xdr:grpSp>
    <xdr:clientData/>
  </xdr:twoCellAnchor>
  <xdr:twoCellAnchor editAs="absolute">
    <xdr:from>
      <xdr:col>6</xdr:col>
      <xdr:colOff>1034142</xdr:colOff>
      <xdr:row>0</xdr:row>
      <xdr:rowOff>79375</xdr:rowOff>
    </xdr:from>
    <xdr:to>
      <xdr:col>7</xdr:col>
      <xdr:colOff>1289277</xdr:colOff>
      <xdr:row>0</xdr:row>
      <xdr:rowOff>841777</xdr:rowOff>
    </xdr:to>
    <xdr:pic>
      <xdr:nvPicPr>
        <xdr:cNvPr id="12" name="Picture 1">
          <a:extLst>
            <a:ext uri="{FF2B5EF4-FFF2-40B4-BE49-F238E27FC236}">
              <a16:creationId xmlns:a16="http://schemas.microsoft.com/office/drawing/2014/main" id="{63D40C9B-A61C-A044-9AAB-F8ECD8E8391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204281" y="79375"/>
          <a:ext cx="2024063" cy="7624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0A7BF34-2313-4296-AAE0-A3A877F260EE}" name="References" displayName="References" ref="B14:C20" totalsRowShown="0" headerRowDxfId="898" dataDxfId="897">
  <autoFilter ref="B14:C20" xr:uid="{C0A7BF34-2313-4296-AAE0-A3A877F260EE}"/>
  <tableColumns count="2">
    <tableColumn id="1" xr3:uid="{D08C87D7-73F6-49A0-AA95-E94E8E5E4FCE}" name="Documents" dataDxfId="896"/>
    <tableColumn id="5" xr3:uid="{4DCE8E8D-CC51-47BD-A12A-A674A13AA338}" name="Where to find them" dataDxfId="895"/>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17BB70B2-5F8A-EF48-B028-DFC0EF2FE6F5}" name="Table21141516134" displayName="Table21141516134" ref="B35:C40" totalsRowShown="0" headerRowDxfId="839" dataDxfId="837" headerRowBorderDxfId="838">
  <autoFilter ref="B35:C40" xr:uid="{17BB70B2-5F8A-EF48-B028-DFC0EF2FE6F5}"/>
  <tableColumns count="2">
    <tableColumn id="1" xr3:uid="{BD3542AD-300C-2E48-B358-374D7534D181}" name="Disclosure" dataDxfId="836"/>
    <tableColumn id="2" xr3:uid="{F0FF9C3E-74A7-4541-ACDA-ED8BC04A0638}" name="Company Response" dataDxfId="835"/>
  </tableColumns>
  <tableStyleInfo name="TableStyleLight10"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0" xr:uid="{A1A7E556-70E9-824D-9E1D-23F0FE71F58E}" name="Table5173186188352361" displayName="Table5173186188352361" ref="C15:F16" totalsRowShown="0" headerRowDxfId="128" dataDxfId="126" headerRowBorderDxfId="127">
  <autoFilter ref="C15:F16" xr:uid="{C9D7CF7F-7589-934B-BB4C-AAEBF8664ECD}"/>
  <tableColumns count="4">
    <tableColumn id="1" xr3:uid="{D721A700-3DC0-5942-A630-58C50A0031A7}" name="Site" dataDxfId="125"/>
    <tableColumn id="2" xr3:uid="{E7DBA1CA-9697-E74A-B688-3EBC927C3AC4}" name="Target" dataDxfId="124"/>
    <tableColumn id="3" xr3:uid="{A48EFD05-A1EA-D045-91D9-0A09638A97CB}" name="Status" dataDxfId="123"/>
    <tableColumn id="4" xr3:uid="{C48EDC07-7830-404E-B53D-F29443828EA6}" name="Comments" dataDxfId="122"/>
  </tableColumns>
  <tableStyleInfo name="TableStyleLight10"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1" xr:uid="{BA3E9D42-8EF6-8649-AD9C-E84CC07F7169}" name="Table46178172185187353362" displayName="Table46178172185187353362" ref="C19:D21" totalsRowShown="0" headerRowDxfId="121" dataDxfId="119" headerRowBorderDxfId="120">
  <autoFilter ref="C19:D21" xr:uid="{DE9124D2-5FE6-C547-9A12-7986A6268FD2}"/>
  <tableColumns count="2">
    <tableColumn id="1" xr3:uid="{B3CA809B-B710-0140-A902-B923EC059A5B}" name="Site" dataDxfId="118"/>
    <tableColumn id="2" xr3:uid="{A14C1D75-CBCD-1148-8137-01B69BD76ECC}" name="Target" dataDxfId="117"/>
  </tableColumns>
  <tableStyleInfo name="TableStyleLight10"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9" xr:uid="{2808AD3D-0E62-D244-917D-22A4118B5F62}" name="Table6370" displayName="Table6370" ref="B29:D40" totalsRowShown="0" headerRowDxfId="116" dataDxfId="114" headerRowBorderDxfId="115">
  <autoFilter ref="B29:D40" xr:uid="{2808AD3D-0E62-D244-917D-22A4118B5F62}"/>
  <tableColumns count="3">
    <tableColumn id="1" xr3:uid="{C3A154CF-1BB5-8146-B222-B9F7A1F72795}" name="Disclosure" dataDxfId="113"/>
    <tableColumn id="2" xr3:uid="{46F9C782-67D1-4040-9508-7B8350B40B94}" name="Nicaragua" dataDxfId="112"/>
    <tableColumn id="3" xr3:uid="{FFDD2016-E1E1-EA4B-95F1-BCE46302193E}" name="United States" dataDxfId="111"/>
  </tableColumns>
  <tableStyleInfo name="TableStyleLight10"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0" xr:uid="{92724EAA-B24C-C64C-B8F3-02D19382BECF}" name="Table993371" displayName="Table993371" ref="B43:C44" totalsRowShown="0" headerRowDxfId="110" dataDxfId="108" headerRowBorderDxfId="109">
  <autoFilter ref="B43:C44" xr:uid="{92724EAA-B24C-C64C-B8F3-02D19382BECF}"/>
  <tableColumns count="2">
    <tableColumn id="1" xr3:uid="{24E51BFE-1157-DE43-926A-F65E38F3BD90}" name="Additional recommendation" dataDxfId="107"/>
    <tableColumn id="2" xr3:uid="{56068235-83BA-DF4E-9931-360C2E093E55}" name="Company Response" dataDxfId="106"/>
  </tableColumns>
  <tableStyleInfo name="TableStyleLight10"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5" xr:uid="{6BD6C887-43F6-2748-AB29-2873AC9D05AA}" name="Table5173186188190194196376" displayName="Table5173186188190194196376" ref="C19:F25" totalsRowShown="0" headerRowDxfId="105" dataDxfId="103" headerRowBorderDxfId="104">
  <autoFilter ref="C19:F25" xr:uid="{6BD6C887-43F6-2748-AB29-2873AC9D05AA}"/>
  <tableColumns count="4">
    <tableColumn id="1" xr3:uid="{AFF48E47-454B-B145-B26C-2F604B229FBA}" name="Site" dataDxfId="102"/>
    <tableColumn id="2" xr3:uid="{33FF7912-79C7-9848-9606-4AFC8666DFC7}" name="Target" dataDxfId="101"/>
    <tableColumn id="3" xr3:uid="{F7362BFB-E3AD-0B46-BDA0-2768C6A9BE0C}" name="Status" dataDxfId="100"/>
    <tableColumn id="4" xr3:uid="{FAFCB299-E3F5-8546-935F-1BB9C73A5140}" name="Comments" dataDxfId="99"/>
  </tableColumns>
  <tableStyleInfo name="TableStyleLight10"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2" xr:uid="{E6BB2D4E-0868-F145-B051-A95841598029}" name="Table46178172185187353362373" displayName="Table46178172185187353362373" ref="C28:D30" totalsRowShown="0" headerRowDxfId="98" dataDxfId="96" headerRowBorderDxfId="97">
  <autoFilter ref="C28:D30" xr:uid="{DE9124D2-5FE6-C547-9A12-7986A6268FD2}"/>
  <tableColumns count="2">
    <tableColumn id="1" xr3:uid="{6ACF8DD3-681B-5342-B0CF-49FB86A3309D}" name="Site" dataDxfId="95"/>
    <tableColumn id="2" xr3:uid="{C1D67318-F5D2-8C44-95FC-5E388CB25A9B}" name="Target" dataDxfId="94"/>
  </tableColumns>
  <tableStyleInfo name="TableStyleLight10"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7" xr:uid="{1A773EB6-93C0-314E-97D1-EEF94322700F}" name="Table141037378" displayName="Table141037378" ref="B37:C47" totalsRowShown="0" headerRowDxfId="93" dataDxfId="91" headerRowBorderDxfId="92">
  <autoFilter ref="B37:C47" xr:uid="{1A773EB6-93C0-314E-97D1-EEF94322700F}"/>
  <tableColumns count="2">
    <tableColumn id="1" xr3:uid="{156EF6AD-BCD7-E346-BFCE-430CC78D182F}" name="Disclosure" dataDxfId="90" totalsRowDxfId="89"/>
    <tableColumn id="2" xr3:uid="{0C7FBCBF-698B-8F4F-9B33-0DB19744F46C}" name="Company Response" dataDxfId="88" totalsRowDxfId="87"/>
  </tableColumns>
  <tableStyleInfo name="TableStyleLight10"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8" xr:uid="{5A788CF4-3BFF-064E-9E0A-D1E640293233}" name="Table209379" displayName="Table209379" ref="B81:E84" totalsRowShown="0" headerRowDxfId="86" dataDxfId="84" headerRowBorderDxfId="85">
  <autoFilter ref="B81:E84" xr:uid="{5A788CF4-3BFF-064E-9E0A-D1E640293233}"/>
  <tableColumns count="4">
    <tableColumn id="1" xr3:uid="{BFA5D767-0C94-A747-8A71-63C2D6F82DB0}" name="Disclosure" dataDxfId="83"/>
    <tableColumn id="2" xr3:uid="{5180BB17-5BD4-ED41-AB04-9757A02ABA1B}" name="El Limon Complex" dataDxfId="82"/>
    <tableColumn id="3" xr3:uid="{75F21713-D436-AC42-91BF-0F12C8658B4A}" name="La Libertad Complex" dataDxfId="81"/>
    <tableColumn id="4" xr3:uid="{909F831B-11E8-B74A-9B0A-39448C2D630D}" name="Pan Mine" dataDxfId="80"/>
  </tableColumns>
  <tableStyleInfo name="TableStyleLight10"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6" xr:uid="{31743DA1-CA6D-414B-B84C-C8654E33EAC6}" name="Table5173186188190194196376387" displayName="Table5173186188190194196376387" ref="C17:F19" totalsRowShown="0" headerRowDxfId="79" dataDxfId="77" headerRowBorderDxfId="78">
  <autoFilter ref="C17:F19" xr:uid="{6BD6C887-43F6-2748-AB29-2873AC9D05AA}"/>
  <tableColumns count="4">
    <tableColumn id="1" xr3:uid="{3D3331B1-7E26-AE4E-868A-561229A49EE1}" name="Site" dataDxfId="76"/>
    <tableColumn id="2" xr3:uid="{AF70E8BC-6B90-B242-8DEB-44F38751D13B}" name="Target" dataDxfId="75"/>
    <tableColumn id="3" xr3:uid="{48325ACE-EBAD-EC4D-BF14-F8FF936CEE0F}" name="Status" dataDxfId="74"/>
    <tableColumn id="4" xr3:uid="{C76259AF-D393-104E-A6AF-D481305F9B2E}" name="Comments" dataDxfId="73"/>
  </tableColumns>
  <tableStyleInfo name="TableStyleLight10"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0" xr:uid="{3566FEC1-60F8-0749-8C6F-9BB432B49145}" name="Table190195391" displayName="Table190195391" ref="C22:D24" totalsRowShown="0" headerRowDxfId="72" dataDxfId="70" headerRowBorderDxfId="71">
  <autoFilter ref="C22:D24" xr:uid="{3566FEC1-60F8-0749-8C6F-9BB432B49145}"/>
  <tableColumns count="2">
    <tableColumn id="1" xr3:uid="{79613B38-8672-1640-BAF0-35FD3A5AD0C6}" name="Site" dataDxfId="69"/>
    <tableColumn id="2" xr3:uid="{C8F1D532-A732-794E-A027-633F1BB3252E}" name="Target" dataDxfId="68"/>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F9EE0760-AB43-DC4B-BBA9-BB624610C6E6}" name="Table35135" displayName="Table35135" ref="B48:F49" totalsRowShown="0" headerRowDxfId="834" dataDxfId="832" headerRowBorderDxfId="833">
  <autoFilter ref="B48:F49" xr:uid="{F9EE0760-AB43-DC4B-BBA9-BB624610C6E6}"/>
  <tableColumns count="5">
    <tableColumn id="1" xr3:uid="{4653A5DB-89E3-904C-8656-7BB54CB1E772}" name="Disclosure" dataDxfId="831"/>
    <tableColumn id="2" xr3:uid="{5AC8CB55-57E3-CF4E-8207-532DDAE98B6E}" name="FY2023" dataDxfId="830"/>
    <tableColumn id="3" xr3:uid="{22ED3D22-33B0-B644-BD3C-7ED5709449D6}" name="FY2022" dataDxfId="829"/>
    <tableColumn id="4" xr3:uid="{57467D95-EE1E-D246-8351-FCD8ABDCDFBB}" name="FY2021" dataDxfId="828"/>
    <tableColumn id="5" xr3:uid="{8BD94DA1-E6F9-DF47-AB98-65C28731033B}" name="FY2020" dataDxfId="827"/>
  </tableColumns>
  <tableStyleInfo name="TableStyleLight10"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2" xr:uid="{CA54549C-54B3-F34D-B3FA-90E55610A49E}" name="Table141114393" displayName="Table141114393" ref="B42:G45" headerRowDxfId="67" dataDxfId="65" totalsRowDxfId="64" headerRowBorderDxfId="66">
  <autoFilter ref="B42:G45" xr:uid="{CA54549C-54B3-F34D-B3FA-90E55610A49E}"/>
  <tableColumns count="6">
    <tableColumn id="1" xr3:uid="{C161B33E-AA39-BD45-9E32-029BC2F0E2F8}" name="Diclosure" totalsRowLabel="Total" dataDxfId="63" totalsRowDxfId="62"/>
    <tableColumn id="8" xr3:uid="{F7B553FB-F3F8-5D48-B236-75A1AE2F8A1F}" name="El Limon Complex" dataDxfId="61" totalsRowDxfId="60"/>
    <tableColumn id="2" xr3:uid="{28CFFEA2-8BD2-F14B-9457-2E4E23B38BE6}" name="La Libertad Complex - Libertad Mine" dataDxfId="59" totalsRowDxfId="58"/>
    <tableColumn id="3" xr3:uid="{B59A797E-A714-B34E-96E2-FC6206AF3D1D}" name="La Libertad Complex - Pavon Mine" dataDxfId="57" totalsRowDxfId="56"/>
    <tableColumn id="7" xr3:uid="{2442DF0F-D2C5-D14B-B611-7C572F5232E9}" name="La Libertad Complex - Eastern Borosi Mine" dataDxfId="55" totalsRowDxfId="54"/>
    <tableColumn id="10" xr3:uid="{A26B2558-472C-BA4D-B173-F2DC9D746545}" name="Pan Mine" dataDxfId="53" totalsRowDxfId="52"/>
  </tableColumns>
  <tableStyleInfo name="TableStyleLight10"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6" xr:uid="{DE3A409F-0E5D-E84C-8B4B-42F284A5A026}" name="Table1411397" displayName="Table1411397" ref="B225:E229" headerRowDxfId="51" dataDxfId="49" totalsRowDxfId="48" headerRowBorderDxfId="50">
  <autoFilter ref="B225:E229" xr:uid="{DE3A409F-0E5D-E84C-8B4B-42F284A5A026}"/>
  <tableColumns count="4">
    <tableColumn id="1" xr3:uid="{33232FA0-5943-7F49-8269-5F1E99A98884}" name="Disclosure" totalsRowLabel="Total" dataDxfId="47" totalsRowDxfId="46"/>
    <tableColumn id="2" xr3:uid="{F22C7E04-FFAA-CC43-B94C-153DF00ECF4F}" name="El Limon Complex" dataDxfId="45" totalsRowDxfId="44"/>
    <tableColumn id="3" xr3:uid="{0CF19272-582C-5545-92F5-31256E26057C}" name="La Libertad Complex" dataDxfId="43" totalsRowDxfId="42"/>
    <tableColumn id="4" xr3:uid="{A95DA020-23CB-8746-B4F2-D01828748003}" name="Pan Mine" dataDxfId="41" totalsRowDxfId="40"/>
  </tableColumns>
  <tableStyleInfo name="TableStyleLight10"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7" xr:uid="{C954FF8E-1354-184F-816A-1B3C27C720A6}" name="Table34398" displayName="Table34398" ref="B235:F240" totalsRowShown="0" headerRowDxfId="39" dataDxfId="37" headerRowBorderDxfId="38">
  <autoFilter ref="B235:F240" xr:uid="{C954FF8E-1354-184F-816A-1B3C27C720A6}"/>
  <tableColumns count="5">
    <tableColumn id="1" xr3:uid="{BF6B3F1A-ECE1-104D-86CF-8768F8B9B022}" name="Four-year trail of water efficiency (ML)(1)" dataDxfId="36"/>
    <tableColumn id="2" xr3:uid="{9DE3F657-810B-704A-82D1-7260124EE69A}" name="FY2023" dataDxfId="35" dataCellStyle="Comma 2"/>
    <tableColumn id="3" xr3:uid="{67BAA174-9134-FC4C-9366-462B1D018A09}" name="FY2022" dataDxfId="34"/>
    <tableColumn id="4" xr3:uid="{4509DB1E-B548-6842-977C-2270B315A8CC}" name="FY2021" dataDxfId="33"/>
    <tableColumn id="5" xr3:uid="{52813787-D128-B64F-8625-4D79D9375E14}" name="FY2020" dataDxfId="32"/>
  </tableColumns>
  <tableStyleInfo name="TableStyleLight10"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8" xr:uid="{8669D70A-3EBF-4343-93A7-E778763B34BE}" name="Table14113399" displayName="Table14113399" ref="B246:E250" headerRowDxfId="31" dataDxfId="29" totalsRowDxfId="28" headerRowBorderDxfId="30">
  <autoFilter ref="B246:E250" xr:uid="{8669D70A-3EBF-4343-93A7-E778763B34BE}"/>
  <tableColumns count="4">
    <tableColumn id="1" xr3:uid="{D7C552CC-7E47-4A4A-9426-EDFF9B27E5BE}" name="Disclosure" totalsRowLabel="Total" dataDxfId="27" totalsRowDxfId="26"/>
    <tableColumn id="2" xr3:uid="{686FD828-678B-DB4D-8F35-585EE9F9596B}" name="El Limon Complex" dataDxfId="25" totalsRowDxfId="24"/>
    <tableColumn id="3" xr3:uid="{2456FD98-69FD-9C40-9C03-AC726B501B51}" name="La Libertad Complex" dataDxfId="23" totalsRowDxfId="22"/>
    <tableColumn id="4" xr3:uid="{0BB15AD4-0E55-6946-A9C2-7D26AF72E826}" name="Pan Mine" dataDxfId="21" totalsRowDxfId="20"/>
  </tableColumns>
  <tableStyleInfo name="TableStyleLight10"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9" xr:uid="{1F6FC433-857B-9248-829E-402F5BBD8A24}" name="Table1411320400" displayName="Table1411320400" ref="B256:E258" headerRowDxfId="19" dataDxfId="17" totalsRowDxfId="16" headerRowBorderDxfId="18">
  <autoFilter ref="B256:E258" xr:uid="{1F6FC433-857B-9248-829E-402F5BBD8A24}"/>
  <tableColumns count="4">
    <tableColumn id="1" xr3:uid="{E8407C34-3F5C-3943-B495-F850A6C33DD5}" name="Disclosure" totalsRowLabel="Total" dataDxfId="15" totalsRowDxfId="14"/>
    <tableColumn id="3" xr3:uid="{0085F22F-BD3F-084F-81FF-F9163147EF98}" name="El Limon Complex" dataDxfId="13" totalsRowDxfId="12"/>
    <tableColumn id="4" xr3:uid="{361F14F9-BB25-CB44-8914-E7FCED83FFE9}" name="La Libertad Complex" dataDxfId="11" totalsRowDxfId="10"/>
    <tableColumn id="2" xr3:uid="{E30EA5EE-C6A8-D84E-9D1E-79B2BB37391C}" name="Pan Mine" dataDxfId="9" totalsRowDxfId="8"/>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33925493-E545-6B46-8CAE-8D59223CFC32}" name="Table1918913136" displayName="Table1918913136" ref="B55:F64" totalsRowShown="0" headerRowDxfId="826" dataDxfId="824" headerRowBorderDxfId="825">
  <autoFilter ref="B55:F64" xr:uid="{33925493-E545-6B46-8CAE-8D59223CFC32}"/>
  <tableColumns count="5">
    <tableColumn id="1" xr3:uid="{2C2257FB-4528-7B4C-AFA8-F77A342D186A}" name="Disclosure" dataDxfId="823"/>
    <tableColumn id="2" xr3:uid="{CD225906-9B6C-2845-96E6-39A07A633D67}" name="FY2023" dataDxfId="822"/>
    <tableColumn id="3" xr3:uid="{4AB049A1-3B12-A642-8B27-FD594A283F43}" name="FY2022" dataDxfId="821"/>
    <tableColumn id="4" xr3:uid="{0585563F-FAD2-104F-8B20-24AEA4F8CF7F}" name="FY2021" dataDxfId="820"/>
    <tableColumn id="5" xr3:uid="{1A8684DD-AB6C-F14A-A975-9F956BA844E1}" name="FY2020" dataDxfId="819"/>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9E0F8B4B-DD5B-FD40-A3F1-826BA2A51C5C}" name="Table2233137" displayName="Table2233137" ref="B70:E73" totalsRowShown="0" headerRowDxfId="818" dataDxfId="816" headerRowBorderDxfId="817">
  <autoFilter ref="B70:E73" xr:uid="{9E0F8B4B-DD5B-FD40-A3F1-826BA2A51C5C}"/>
  <tableColumns count="4">
    <tableColumn id="1" xr3:uid="{5909D8C0-1D4B-784E-A537-7701F7FC3A0F}" name="Disclosure" dataDxfId="815"/>
    <tableColumn id="2" xr3:uid="{440D4993-0885-7242-882A-C85C6E500847}" name="El Limon Complex" dataDxfId="814"/>
    <tableColumn id="3" xr3:uid="{74882B06-8FE8-1049-BE4B-111B87F236CE}" name="La Libertad Complex" dataDxfId="813"/>
    <tableColumn id="4" xr3:uid="{F1A38277-370E-484C-AFEB-B0FBF5885FBD}" name="Pan Mine" dataDxfId="812"/>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431F9101-23F1-F14B-B8AE-D791F8F6D417}" name="Table2233176138" displayName="Table2233176138" ref="B78:E83" totalsRowShown="0" headerRowDxfId="811" dataDxfId="809" headerRowBorderDxfId="810">
  <autoFilter ref="B78:E83" xr:uid="{431F9101-23F1-F14B-B8AE-D791F8F6D417}"/>
  <tableColumns count="4">
    <tableColumn id="1" xr3:uid="{FF10E8DD-761A-0346-85CB-F05D8A6E5B1B}" name="Disclosure FY2023" dataDxfId="808"/>
    <tableColumn id="2" xr3:uid="{7CD7C35F-9CB3-934B-916B-71F6CC00818D}" name="El Limon Complex" dataDxfId="807"/>
    <tableColumn id="3" xr3:uid="{3439D58A-18F9-B446-8F34-CB23A45AECE4}" name="La Libertad Complex" dataDxfId="806"/>
    <tableColumn id="4" xr3:uid="{6655AB3B-D77E-DE4D-8173-92C7B800387E}" name="Pan Mine" dataDxfId="805"/>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BAAC3766-CFF4-254E-BD22-4411F26FC9AC}" name="Table2530140" displayName="Table2530140" ref="B85:F88" totalsRowShown="0" headerRowDxfId="804" dataDxfId="802" headerRowBorderDxfId="803">
  <autoFilter ref="B85:F88" xr:uid="{BAAC3766-CFF4-254E-BD22-4411F26FC9AC}"/>
  <tableColumns count="5">
    <tableColumn id="1" xr3:uid="{4BAA5EC3-04F5-2F4D-857C-7467B2729242}" name="Trail of Community Grievances" dataDxfId="801"/>
    <tableColumn id="2" xr3:uid="{59AAD711-EBFA-0D4D-8BFE-285363E1C985}" name="FY2023" dataDxfId="800"/>
    <tableColumn id="3" xr3:uid="{907449EE-87D7-A441-878D-42893964EE73}" name="FY2022" dataDxfId="799"/>
    <tableColumn id="4" xr3:uid="{364F65A4-29CD-0C44-BF73-CD83DABEB674}" name="FY2021" dataDxfId="798"/>
    <tableColumn id="5" xr3:uid="{F55F18AB-B1FC-1D49-B2FF-13A3D7E4C227}" name="FY2020" dataDxfId="797"/>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C0216BA-97A6-A847-8BC9-5CD03D22F9EF}" name="Table115610141" displayName="Table115610141" ref="B96:F102" totalsRowShown="0" headerRowDxfId="796" dataDxfId="794" headerRowBorderDxfId="795">
  <autoFilter ref="B96:F102" xr:uid="{1C0216BA-97A6-A847-8BC9-5CD03D22F9EF}"/>
  <tableColumns count="5">
    <tableColumn id="1" xr3:uid="{43FC93AB-5F95-FB47-B316-BE01D2EC046B}" name="Disclosure" dataDxfId="793"/>
    <tableColumn id="2" xr3:uid="{6332E5B2-B113-E647-8AE2-C393D69816A7}" name="FY2023" dataDxfId="792"/>
    <tableColumn id="3" xr3:uid="{A4788180-1870-CE4B-B86B-C5D849207FAA}" name="FY2022" dataDxfId="791"/>
    <tableColumn id="4" xr3:uid="{A87229A6-12A7-A54A-969D-B5793C78D96C}" name="FY2021" dataDxfId="790"/>
    <tableColumn id="5" xr3:uid="{A5E6F075-6F31-C847-9602-9484C4B0988C}" name="FY2020" dataDxfId="789"/>
  </tableColumns>
  <tableStyleInfo name="TableStyleLight10"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C0ED47E5-AC20-5444-973F-782486CFD13E}" name="Table223435148" displayName="Table223435148" ref="B108:C113" totalsRowShown="0" headerRowDxfId="788" dataDxfId="786" headerRowBorderDxfId="787">
  <autoFilter ref="B108:C113" xr:uid="{C0ED47E5-AC20-5444-973F-782486CFD13E}"/>
  <tableColumns count="2">
    <tableColumn id="1" xr3:uid="{C300CC3F-FEDF-8E48-A019-160243B559A1}" name="Disclosure" dataDxfId="785"/>
    <tableColumn id="2" xr3:uid="{9EE32A4B-5713-FF4C-8B49-7621B1A9F91E}" name="Company Response" dataDxfId="784"/>
  </tableColumns>
  <tableStyleInfo name="TableStyleLight10"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6FC76D07-B772-EF4A-B248-71EEED8E404D}" name="Table176149" displayName="Table176149" ref="B119:C122" totalsRowShown="0" headerRowDxfId="783" dataDxfId="781" headerRowBorderDxfId="782">
  <autoFilter ref="B119:C122" xr:uid="{6FC76D07-B772-EF4A-B248-71EEED8E404D}"/>
  <tableColumns count="2">
    <tableColumn id="1" xr3:uid="{78A6DB0C-ED85-7341-844D-9092E5C7D35D}" name="Disclosure" dataDxfId="780"/>
    <tableColumn id="2" xr3:uid="{6975F0D5-638F-0745-AED2-519BD1B406E5}" name="Company Response" dataDxfId="779"/>
  </tableColumns>
  <tableStyleInfo name="TableStyleLight10"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A41C1D0F-6919-BA4D-B5A0-61213C588C42}" name="Table5173125151" displayName="Table5173125151" ref="C15:F19" totalsRowShown="0" headerRowDxfId="778" dataDxfId="776" headerRowBorderDxfId="777">
  <autoFilter ref="C15:F19" xr:uid="{5331FB40-76FB-CA45-80EE-219CDB8AF027}"/>
  <tableColumns count="4">
    <tableColumn id="1" xr3:uid="{DA389D48-EEAB-CF49-B150-EC7FA8B4FD08}" name="Site" dataDxfId="775"/>
    <tableColumn id="2" xr3:uid="{61406340-9881-4148-8B57-36FFD20F5742}" name="Target" dataDxfId="774"/>
    <tableColumn id="3" xr3:uid="{A609BF5A-AB02-C441-AD59-E9C942F7949D}" name="Status" dataDxfId="773"/>
    <tableColumn id="4" xr3:uid="{49DBA331-3A9D-0A49-A5C3-B3B6F5902133}" name="Comments" dataDxfId="772"/>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B7B4C75-0C38-7542-8EFC-02D2550F1852}" name="Content18" displayName="Content18" ref="B3:E117" totalsRowShown="0" headerRowDxfId="894" dataDxfId="893">
  <autoFilter ref="B3:E117" xr:uid="{3B7B4C75-0C38-7542-8EFC-02D2550F1852}"/>
  <tableColumns count="4">
    <tableColumn id="1" xr3:uid="{C7F7ADD1-AFE5-C948-B462-124186156202}" name="TAB / MATERIAL TOPIC" dataDxfId="892"/>
    <tableColumn id="2" xr3:uid="{2AACC48E-14BB-084F-924D-685A2E6FE0FB}" name="TABLE / DISCLOSURE" dataDxfId="891"/>
    <tableColumn id="3" xr3:uid="{2D22FFAC-33D4-7B4D-82DB-C4259A210B83}" name="FRAMEWORK DISCLOSURE" dataDxfId="890"/>
    <tableColumn id="4" xr3:uid="{6C490EC5-0560-1B41-808B-19B21B0C5FFE}" name="REPORT SECTION" dataDxfId="889"/>
  </tableColumns>
  <tableStyleInfo name="TableStyleLight10"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81EA88AB-8180-464A-A810-72CE23E4487F}" name="Table46178172128152" displayName="Table46178172128152" ref="C22:D23" totalsRowShown="0" headerRowDxfId="771" dataDxfId="769" headerRowBorderDxfId="770">
  <autoFilter ref="C22:D23" xr:uid="{BAA6EE58-9BAA-A74E-A982-177BB81DD622}"/>
  <tableColumns count="2">
    <tableColumn id="1" xr3:uid="{F776F209-6609-EC4D-93BD-735A1B778E60}" name="Site" dataDxfId="768"/>
    <tableColumn id="2" xr3:uid="{49DCD1CE-3DC7-BC45-8984-7049EA389914}" name="Target" dataDxfId="767"/>
  </tableColumns>
  <tableStyleInfo name="TableStyleLight10"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54505855-9826-4647-93AB-83CB4EA19A2B}" name="Table2331171" displayName="Table2331171" ref="B32:F36" totalsRowShown="0" headerRowDxfId="766" dataDxfId="764" headerRowBorderDxfId="765">
  <autoFilter ref="B32:F36" xr:uid="{54505855-9826-4647-93AB-83CB4EA19A2B}"/>
  <tableColumns count="5">
    <tableColumn id="1" xr3:uid="{3E2CD586-BFB6-7A40-B55F-DF11330E4F59}" name="Disclosure" dataDxfId="763"/>
    <tableColumn id="2" xr3:uid="{20FE479A-02A0-B34A-83F1-DC5464AEC0C9}" name="FY2023" dataDxfId="762"/>
    <tableColumn id="3" xr3:uid="{1BB43673-F043-DD4B-BE20-C2C8C6DC91BA}" name="FY2022" dataDxfId="761"/>
    <tableColumn id="4" xr3:uid="{3F21ADC1-C4DF-4844-ABBC-FF10207CBBF2}" name="FY2021" dataDxfId="760"/>
    <tableColumn id="5" xr3:uid="{DBAEAECB-D9AE-1743-A36C-18EF23FBF1D1}" name="FY2020" dataDxfId="759"/>
  </tableColumns>
  <tableStyleInfo name="TableStyleLight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67576801-88F8-764C-AB00-47B63473E299}" name="Table2426174" displayName="Table2426174" ref="B58:F73" totalsRowShown="0" headerRowDxfId="758" dataDxfId="756" headerRowBorderDxfId="757">
  <autoFilter ref="B58:F73" xr:uid="{67576801-88F8-764C-AB00-47B63473E299}"/>
  <tableColumns count="5">
    <tableColumn id="1" xr3:uid="{BD319A09-06BC-3948-AB34-6725FCF6404C}" name="Percentage of the organizations' members to which anti-corruption policies and procedures have been communicated to" dataDxfId="755"/>
    <tableColumn id="2" xr3:uid="{25C3BAC5-9461-6B4F-B962-FEE6E3AC3900}" name="FY2023" dataDxfId="754"/>
    <tableColumn id="3" xr3:uid="{E47A77F9-96D8-B04C-9934-3C66C834897F}" name="FY2022(1)" dataDxfId="753"/>
    <tableColumn id="4" xr3:uid="{DFFB60C8-E6A2-2A4C-8A4C-549CC8D8064C}" name="FY2021" dataDxfId="752"/>
    <tableColumn id="5" xr3:uid="{D8BFF528-6310-374E-8D91-3DD4BB7DD66C}" name="FY2020" dataDxfId="751"/>
  </tableColumns>
  <tableStyleInfo name="TableStyleLight10"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85604A8D-98EA-324F-BAAC-EC9B06AE232D}" name="Table2427175" displayName="Table2427175" ref="B76:C86" totalsRowShown="0" headerRowDxfId="750" dataDxfId="748" headerRowBorderDxfId="749">
  <autoFilter ref="B76:C86" xr:uid="{85604A8D-98EA-324F-BAAC-EC9B06AE232D}"/>
  <tableColumns count="2">
    <tableColumn id="1" xr3:uid="{0441BFC3-A18F-2840-8977-C83ACE9DF238}" name="Members of the organization that have received training_x000a_on anti-corruption" dataDxfId="747"/>
    <tableColumn id="3" xr3:uid="{742DB453-F155-1B47-BF13-7104591EEBCF}" name="FY2023" dataDxfId="746"/>
  </tableColumns>
  <tableStyleInfo name="TableStyleLight10"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5917D354-50C5-D046-95C8-6F8BA0E29E67}" name="Table242628176" displayName="Table242628176" ref="B89:F99" totalsRowShown="0" headerRowDxfId="745" dataDxfId="743" headerRowBorderDxfId="744">
  <autoFilter ref="B89:F99" xr:uid="{5917D354-50C5-D046-95C8-6F8BA0E29E67}"/>
  <tableColumns count="5">
    <tableColumn id="1" xr3:uid="{1C881347-19E3-9640-9111-4681ED402EC7}" name="Percentage of the organizations' members that have received training on anti-corruption" dataDxfId="742"/>
    <tableColumn id="2" xr3:uid="{3CF1F28C-74EB-4D45-8E84-959E0BD6C4DD}" name="FY2023" dataDxfId="741"/>
    <tableColumn id="3" xr3:uid="{C281956A-4B6C-B94E-90AA-71026C34B30A}" name="FY2022" dataDxfId="740"/>
    <tableColumn id="4" xr3:uid="{4BE8A427-144E-9D42-832E-50D7897426D0}" name="FY2021" dataDxfId="739"/>
    <tableColumn id="5" xr3:uid="{FD853D5A-A228-9542-A670-6CBAD79F1C75}" name="FY2020" dataDxfId="738"/>
  </tableColumns>
  <tableStyleInfo name="TableStyleLight10"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8A71CFE1-CD03-A842-9A70-B337AD7C4196}" name="Table28177" displayName="Table28177" ref="B105:E109" totalsRowShown="0" headerRowDxfId="737" dataDxfId="735" headerRowBorderDxfId="736">
  <autoFilter ref="B105:E109" xr:uid="{8A71CFE1-CD03-A842-9A70-B337AD7C4196}"/>
  <tableColumns count="4">
    <tableColumn id="1" xr3:uid="{E0C24468-7C19-C646-A8C9-AA173B2931B5}" name="Disclosure" dataDxfId="734"/>
    <tableColumn id="2" xr3:uid="{81D821ED-B77F-804B-A421-9FD248BA69C8}" name="FY2023" dataDxfId="733">
      <calculatedColumnFormula>SUM(#REF!+#REF!+#REF!)</calculatedColumnFormula>
    </tableColumn>
    <tableColumn id="3" xr3:uid="{1E5E6FE1-53DA-3E4F-8C4C-F170BE3354C7}" name="FY2022" dataDxfId="732"/>
    <tableColumn id="4" xr3:uid="{1B801AA1-C812-F542-A898-F960EA7D7E06}" name="FY2021" dataDxfId="731"/>
  </tableColumns>
  <tableStyleInfo name="TableStyleLight10"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B5DD5B74-ED03-0145-8782-350A4E16B6CA}" name="Table14139178" displayName="Table14139178" ref="B116:F117" totalsRowShown="0" headerRowDxfId="730" dataDxfId="728" headerRowBorderDxfId="729">
  <autoFilter ref="B116:F117" xr:uid="{B5DD5B74-ED03-0145-8782-350A4E16B6CA}"/>
  <tableColumns count="5">
    <tableColumn id="1" xr3:uid="{0B2F6BF1-912E-1948-9565-08148EA87CBA}" name="Disclosure" dataDxfId="727"/>
    <tableColumn id="2" xr3:uid="{E6971E53-CBC4-DA40-AB9B-7699B0086B4B}" name="FY2023" dataDxfId="726"/>
    <tableColumn id="3" xr3:uid="{8D29102D-C06A-C64B-9B00-7BD26F416AAA}" name="FY2022" dataDxfId="725"/>
    <tableColumn id="4" xr3:uid="{8543970E-F960-B847-BE0C-42F4B404B48F}" name="FY2021" dataDxfId="724"/>
    <tableColumn id="5" xr3:uid="{E488FA13-A9C3-E448-B7DA-A92BA411B41A}" name="FY2020" dataDxfId="723"/>
  </tableColumns>
  <tableStyleInfo name="TableStyleLight10"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6454FD55-DFCC-8342-9073-EFAC405170F2}" name="Table12184179" displayName="Table12184179" ref="B123:Q130" totalsRowShown="0" headerRowDxfId="722" dataDxfId="720" headerRowBorderDxfId="721">
  <autoFilter ref="B123:Q130" xr:uid="{6454FD55-DFCC-8342-9073-EFAC405170F2}"/>
  <tableColumns count="16">
    <tableColumn id="1" xr3:uid="{08517CD0-2BE8-284F-836A-ADAC3B3B2024}" name="Mechanism" dataDxfId="719"/>
    <tableColumn id="20" xr3:uid="{67A31CF0-013C-A047-AD3C-2C6472FBFA31}" name="Purpose" dataDxfId="718"/>
    <tableColumn id="2" xr3:uid="{5A15FE97-2FE7-F949-B230-FB3A135AF87E}" name="Responsibility" dataDxfId="717"/>
    <tableColumn id="3" xr3:uid="{58C38A26-105B-7B4B-9379-797C1CB140B4}" name="How are stakeholders informed of the mechanism?" dataDxfId="716"/>
    <tableColumn id="4" xr3:uid="{F1C23B5F-6F5E-9D44-A7E6-445E95849944}" name="Intended users" dataDxfId="715"/>
    <tableColumn id="5" xr3:uid="{5EC1D13B-6B22-E042-B718-F099966F4C8B}" name="Availability and accessibility" dataDxfId="714"/>
    <tableColumn id="6" xr3:uid="{ACDD93C5-B1FE-CF4A-B820-5474F48E433D}" name="Available in different languages?" dataDxfId="713"/>
    <tableColumn id="7" xr3:uid="{3BC02DEF-C3D4-024A-AD38-F2BBA53458D6}" name="Independent?" dataDxfId="712"/>
    <tableColumn id="8" xr3:uid="{2916C6A2-09A6-624D-8ECC-2F55B369F12D}" name="Confidential?" dataDxfId="711"/>
    <tableColumn id="9" xr3:uid="{D0AF55D8-E5D5-1947-91D4-68FFFC7F9648}" name="Anonymous?" dataDxfId="710"/>
    <tableColumn id="10" xr3:uid="{AA4A4F07-2367-3446-8DAB-0984BF2AC3DF}" name="Non-retaliation ensured?" dataDxfId="709"/>
    <tableColumn id="14" xr3:uid="{2669D550-75D2-E24F-ACA5-318FBC4522B3}" name="# Concerns registered(1)" dataDxfId="708"/>
    <tableColumn id="15" xr3:uid="{0D31E2FF-B986-BB4A-B555-32E9F5F30ACA}" name="Type of misconduct reported" dataDxfId="707"/>
    <tableColumn id="19" xr3:uid="{36EE6139-2406-F544-B266-50EE513CA388}" name="% Concerns addressed" dataDxfId="706"/>
    <tableColumn id="16" xr3:uid="{3F9DB03E-6750-1242-8E06-428124746406}" name="% Resolved or found unsubstantiated" dataDxfId="705"/>
    <tableColumn id="17" xr3:uid="{FCB7D83E-187C-3C41-B771-56482E235568}" name="Process of investigation" dataDxfId="704"/>
  </tableColumns>
  <tableStyleInfo name="TableStyleLight10"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0" xr:uid="{753159DE-1642-F642-A5D1-2F2EB9053FB2}" name="Table2331171221" displayName="Table2331171221" ref="B39:D49" totalsRowShown="0" headerRowDxfId="703" dataDxfId="701" headerRowBorderDxfId="702">
  <autoFilter ref="B39:D49" xr:uid="{54505855-9826-4647-93AB-83CB4EA19A2B}"/>
  <tableColumns count="3">
    <tableColumn id="1" xr3:uid="{C30D3FA8-852D-F64E-ACEB-DABF08C05358}" name="Disclosure" dataDxfId="700"/>
    <tableColumn id="2" xr3:uid="{95946355-56CC-804D-8060-FE4091830FDD}" name="Nicaragua" dataDxfId="699"/>
    <tableColumn id="3" xr3:uid="{9A6B449B-67A3-364B-8F50-246DADEAF653}" name="United States " dataDxfId="698"/>
  </tableColumns>
  <tableStyleInfo name="TableStyleLight10"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7" xr:uid="{47712A00-600C-5440-9E2F-12F8E77E506E}" name="Table5169228" displayName="Table5169228" ref="C15:F20" totalsRowShown="0" headerRowDxfId="697" dataDxfId="695" headerRowBorderDxfId="696">
  <autoFilter ref="C15:F20" xr:uid="{47712A00-600C-5440-9E2F-12F8E77E506E}"/>
  <tableColumns count="4">
    <tableColumn id="1" xr3:uid="{1B63D2F0-B259-9447-90EA-EE5C6CA6BF35}" name="Site" dataDxfId="694"/>
    <tableColumn id="2" xr3:uid="{6D509441-896A-A04E-8F30-22D542DE2D52}" name="Target" dataDxfId="693"/>
    <tableColumn id="3" xr3:uid="{059D4264-F5AE-7541-A47A-480BC6BDF787}" name="Status" dataDxfId="692"/>
    <tableColumn id="4" xr3:uid="{010B696F-E1FB-2044-8329-D8FA44CC2257}" name="Comments" dataDxfId="691"/>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9344A57A-B1D5-7442-8921-50225A3743A8}" name="Entities69" displayName="Entities69" ref="B6:F9" totalsRowShown="0" headerRowDxfId="888" dataDxfId="887">
  <autoFilter ref="B6:F9" xr:uid="{9344A57A-B1D5-7442-8921-50225A3743A8}"/>
  <tableColumns count="5">
    <tableColumn id="4" xr3:uid="{07960891-C0C7-0C40-9660-CA277975522C}" name="Material mineral properties included in this report" dataDxfId="886"/>
    <tableColumn id="1" xr3:uid="{9FB59B39-21EE-5740-89D8-53619ECBAA24}" name="Associated subsidiaries" dataDxfId="885"/>
    <tableColumn id="5" xr3:uid="{860C0CC0-B5D3-2743-8247-875D7E75E1E3}" name="Associated operations" dataDxfId="884"/>
    <tableColumn id="3" xr3:uid="{81E4001B-67C2-4B46-8AA1-1D5C35E396B6}" name="% Ownership" dataDxfId="883"/>
    <tableColumn id="8" xr3:uid="{249F1475-8A0C-524A-957B-67879A87CC49}" name="Location" dataDxfId="882"/>
  </tableColumns>
  <tableStyleInfo name="TableStyleLight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CCB24B89-9C97-4C47-B851-C1DAA37E803E}" name="Table46178168229" displayName="Table46178168229" ref="C23:D29" totalsRowShown="0" headerRowDxfId="690" dataDxfId="688" headerRowBorderDxfId="689">
  <autoFilter ref="C23:D29" xr:uid="{CCB24B89-9C97-4C47-B851-C1DAA37E803E}"/>
  <tableColumns count="2">
    <tableColumn id="1" xr3:uid="{308BC521-B1B3-D544-8B07-466962CF7C74}" name="Site" dataDxfId="687"/>
    <tableColumn id="2" xr3:uid="{D0CAA7B5-A074-0147-B13B-4A3BE9CA4BB5}" name="Target" dataDxfId="686"/>
  </tableColumns>
  <tableStyleInfo name="TableStyleLight10"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505AA0D1-10A8-1E43-BE1F-4C45C6C38548}" name="Table204230" displayName="Table204230" ref="B54:E59" totalsRowShown="0" headerRowDxfId="685" dataDxfId="683" headerRowBorderDxfId="684">
  <autoFilter ref="B54:E59" xr:uid="{505AA0D1-10A8-1E43-BE1F-4C45C6C38548}"/>
  <tableColumns count="4">
    <tableColumn id="1" xr3:uid="{BC377996-F6F3-1941-9723-EDCA194A8F17}" name="Disclosure" dataDxfId="682"/>
    <tableColumn id="2" xr3:uid="{346B869A-CCC5-4F45-B962-4EC01943F3AA}" name="El Limon Complex" dataDxfId="681"/>
    <tableColumn id="3" xr3:uid="{8AF75BA9-7F70-CB45-917B-09A6F8ADCAFD}" name="La Libertad Complex" dataDxfId="680"/>
    <tableColumn id="4" xr3:uid="{A4BC32E0-597C-5041-B8C3-A3B98CB4F354}" name="Pan Mine" dataDxfId="679"/>
  </tableColumns>
  <tableStyleInfo name="TableStyleLight10"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0" xr:uid="{094FB7C4-88C6-0348-B686-8B334FC3C1B9}" name="Table199231" displayName="Table199231" ref="B65:C66" totalsRowShown="0" headerRowDxfId="678" dataDxfId="676" headerRowBorderDxfId="677">
  <autoFilter ref="B65:C66" xr:uid="{094FB7C4-88C6-0348-B686-8B334FC3C1B9}"/>
  <tableColumns count="2">
    <tableColumn id="1" xr3:uid="{0E8C63C8-4328-9141-B4ED-DB72FBDB31FA}" name="Disclosure" dataDxfId="675"/>
    <tableColumn id="2" xr3:uid="{65206FA7-A3B5-C944-80B6-A69EB8E93B9E}" name="Company Response" dataDxfId="674"/>
  </tableColumns>
  <tableStyleInfo name="TableStyleLight10"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1" xr:uid="{6BDEDEC4-7285-AB40-9533-2E94E8784736}" name="Table14232" displayName="Table14232" ref="B71:E77" totalsRowShown="0" headerRowDxfId="673" dataDxfId="671" headerRowBorderDxfId="672">
  <autoFilter ref="B71:E77" xr:uid="{6BDEDEC4-7285-AB40-9533-2E94E8784736}"/>
  <tableColumns count="4">
    <tableColumn id="3" xr3:uid="{A049BD9C-11DA-B442-8FD1-75C47E64CB73}" name="Disclosure" dataDxfId="670"/>
    <tableColumn id="2" xr3:uid="{2EB545C3-A2A9-A545-A04B-3EFED52F86F1}" name="El Limon Complex" dataDxfId="669"/>
    <tableColumn id="8" xr3:uid="{BBFE195D-44BC-B943-B1D6-ACCCCAAA86AB}" name="La Libertad Complex" dataDxfId="668"/>
    <tableColumn id="9" xr3:uid="{7E8A4EF4-425A-4942-9DC3-D4EAB1E48F35}" name="Pan Mine" dataDxfId="667"/>
  </tableColumns>
  <tableStyleInfo name="TableStyleMedium3"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8D0472F8-343C-434C-8E85-3AA42A4EBF8F}" name="Table200233" displayName="Table200233" ref="B83:C87" totalsRowShown="0" headerRowDxfId="666" dataDxfId="664" headerRowBorderDxfId="665">
  <autoFilter ref="B83:C87" xr:uid="{8D0472F8-343C-434C-8E85-3AA42A4EBF8F}"/>
  <tableColumns count="2">
    <tableColumn id="1" xr3:uid="{14CFC4EB-9617-A141-867C-84D9CD1658E9}" name="Disclosure" dataDxfId="663"/>
    <tableColumn id="2" xr3:uid="{7F93EBD0-9852-8A40-B69E-1C215C7C3052}" name="Company Response" dataDxfId="662"/>
  </tableColumns>
  <tableStyleInfo name="TableStyleLight10"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3" xr:uid="{8F4AC5CA-6423-2447-97C8-BF6201EAA6A2}" name="Table14202234" displayName="Table14202234" ref="B93:E121" totalsRowShown="0" headerRowDxfId="661" dataDxfId="659" headerRowBorderDxfId="660">
  <autoFilter ref="B93:E121" xr:uid="{8F4AC5CA-6423-2447-97C8-BF6201EAA6A2}"/>
  <tableColumns count="4">
    <tableColumn id="3" xr3:uid="{A59B03D2-20E7-A045-991F-27DC078E8586}" name="Disclosure" dataDxfId="658"/>
    <tableColumn id="2" xr3:uid="{ABE8711A-D8B0-8E45-AE12-408C7E16AE9C}" name="El Limon Complex" dataDxfId="657"/>
    <tableColumn id="8" xr3:uid="{85A9DD91-2E29-8E43-B49D-83F4E73E0DB3}" name="La Libertad Complex" dataDxfId="656"/>
    <tableColumn id="9" xr3:uid="{CD9B9770-718A-D748-91B3-662654CF8763}" name="Pan Mine" dataDxfId="655"/>
  </tableColumns>
  <tableStyleInfo name="TableStyleLight10"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4" xr:uid="{877BCEC4-D6A2-DB49-9677-7CEFA5661E66}" name="Table14202203235" displayName="Table14202203235" ref="B126:E131" totalsRowShown="0" headerRowDxfId="654" dataDxfId="652" headerRowBorderDxfId="653">
  <autoFilter ref="B126:E131" xr:uid="{877BCEC4-D6A2-DB49-9677-7CEFA5661E66}"/>
  <tableColumns count="4">
    <tableColumn id="3" xr3:uid="{662D658A-C738-2A40-99AA-903960C88E6E}" name="Ecosystem Type (1)" dataDxfId="651"/>
    <tableColumn id="2" xr3:uid="{C5D71945-CF74-0844-ABA0-305E0EB07049}" name="El Limon Complex" dataDxfId="650"/>
    <tableColumn id="8" xr3:uid="{30787C5B-EE90-F74B-B720-763B46B5CD92}" name="La Libertad Complex" dataDxfId="649"/>
    <tableColumn id="9" xr3:uid="{66F5A046-7871-B046-812E-FFA63D6D53D5}" name="Pan Mine" dataDxfId="648"/>
  </tableColumns>
  <tableStyleInfo name="TableStyleLight10" showFirstColumn="0"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5" xr:uid="{E54F6BE4-B2A1-C047-A22D-C83883E75E40}" name="Table14202203204236" displayName="Table14202203204236" ref="B136:C138" totalsRowShown="0" headerRowDxfId="647" dataDxfId="645" headerRowBorderDxfId="646">
  <autoFilter ref="B136:C138" xr:uid="{E54F6BE4-B2A1-C047-A22D-C83883E75E40}"/>
  <tableColumns count="2">
    <tableColumn id="3" xr3:uid="{D5A11491-0166-D144-802A-728BFE9CB006}" name="Ecosystem Type" dataDxfId="644"/>
    <tableColumn id="2" xr3:uid="{ECDFBFF0-F0C9-1745-A687-90AFB877E4E8}" name="Company Response" dataDxfId="643"/>
  </tableColumns>
  <tableStyleInfo name="TableStyleLight10" showFirstColumn="0"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6" xr:uid="{19DF447B-A969-D94B-91A0-9FC024EE8E67}" name="Table2331171221237" displayName="Table2331171221237" ref="B31:G40" totalsRowShown="0" headerRowDxfId="642" dataDxfId="640" headerRowBorderDxfId="641">
  <autoFilter ref="B31:G40" xr:uid="{54505855-9826-4647-93AB-83CB4EA19A2B}"/>
  <tableColumns count="6">
    <tableColumn id="1" xr3:uid="{9F02F965-E517-E749-AF59-F97AF482A772}" name="Risk/Opportunity driver" dataDxfId="639"/>
    <tableColumn id="2" xr3:uid="{334382B9-4D21-FB40-9821-E4532FD678E2}" name="Description of risk or opportunity" dataDxfId="638"/>
    <tableColumn id="3" xr3:uid="{246853C4-3022-D045-9F53-2D4985881976}" name="Classification" dataDxfId="637"/>
    <tableColumn id="4" xr3:uid="{E19D4781-A4AE-7248-8304-E802B3D9897A}" name="Methods used to manage the risk or opportunity" dataDxfId="636"/>
    <tableColumn id="5" xr3:uid="{F8126E6E-0936-AA43-813F-A0ACCF591F06}" name="Costs of actions taken to manage the risks or opportunity" dataDxfId="635"/>
    <tableColumn id="6" xr3:uid="{F60A47F4-8E71-4A48-83F6-C2E57F15B447}" name="System to calculate  financial implications." dataDxfId="634"/>
  </tableColumns>
  <tableStyleInfo name="TableStyleLight10"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7" xr:uid="{9F9D8BDE-1454-A44F-994A-D28E85A4668F}" name="Table5169228238" displayName="Table5169228238" ref="C15:F17" totalsRowShown="0" headerRowDxfId="633" dataDxfId="631" headerRowBorderDxfId="632">
  <autoFilter ref="C15:F17" xr:uid="{47712A00-600C-5440-9E2F-12F8E77E506E}"/>
  <tableColumns count="4">
    <tableColumn id="1" xr3:uid="{60DC403F-FD0E-BF4E-A561-7E2673F21457}" name="Site" dataDxfId="630"/>
    <tableColumn id="2" xr3:uid="{75B78F9B-2A61-8A4B-8445-F7537E2DBA8B}" name="Target" dataDxfId="629"/>
    <tableColumn id="3" xr3:uid="{584EACA4-CB05-754C-BC7D-8247FEDD8829}" name="Status" dataDxfId="628"/>
    <tableColumn id="4" xr3:uid="{9182AF92-C3A2-B94D-B004-DDE56A12D288}" name="Comments" dataDxfId="627"/>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5BD655FB-FAF8-3F46-B7F2-FB9D4D01F52F}" name="Production72" displayName="Production72" ref="B15:F17" totalsRowShown="0" headerRowDxfId="881" dataDxfId="879" headerRowBorderDxfId="880">
  <autoFilter ref="B15:F17" xr:uid="{5BD655FB-FAF8-3F46-B7F2-FB9D4D01F52F}"/>
  <tableColumns count="5">
    <tableColumn id="1" xr3:uid="{F3D1D162-F4C0-3442-8DAE-CE704058B1D8}" name="Production of metal ores FY2023" dataDxfId="878"/>
    <tableColumn id="2" xr3:uid="{D47B1CD9-4047-8840-9686-24DA8ECE7781}" name="Company" dataDxfId="877">
      <calculatedColumnFormula>SUM(Production72[[#This Row],[El Limon Complex]:[Pan Mine]])</calculatedColumnFormula>
    </tableColumn>
    <tableColumn id="3" xr3:uid="{7119BE5A-C9A9-5C43-B6E8-34EDB4FCAEDA}" name="El Limon Complex" dataDxfId="876"/>
    <tableColumn id="4" xr3:uid="{89F64042-2758-EB4E-BE34-D98F020F3D1C}" name="La Libertad Complex" dataDxfId="875"/>
    <tableColumn id="5" xr3:uid="{708054DB-8638-D84D-B3E5-6860667C114D}" name="Pan Mine" dataDxfId="874"/>
  </tableColumns>
  <tableStyleInfo name="TableStyleLight10"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A93404C4-2FED-754F-8A06-72D5FCD7DB65}" name="Table46178168229239" displayName="Table46178168229239" ref="C20:D23" totalsRowShown="0" headerRowDxfId="626" dataDxfId="624" headerRowBorderDxfId="625">
  <autoFilter ref="C20:D23" xr:uid="{CCB24B89-9C97-4C47-B851-C1DAA37E803E}"/>
  <tableColumns count="2">
    <tableColumn id="1" xr3:uid="{E2C0150D-2B8F-AC4E-9D81-F1E3AA0B7774}" name="Site" dataDxfId="623"/>
    <tableColumn id="2" xr3:uid="{5F079085-2134-034B-B381-BD05C459517C}" name="Target" dataDxfId="622"/>
  </tableColumns>
  <tableStyleInfo name="TableStyleLight10"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51D087B0-EE22-3941-B107-1FE23A96840F}" name="Table204230240" displayName="Table204230240" ref="B45:E59" totalsRowShown="0" headerRowDxfId="621" dataDxfId="619" headerRowBorderDxfId="620">
  <autoFilter ref="B45:E59" xr:uid="{505AA0D1-10A8-1E43-BE1F-4C45C6C38548}"/>
  <tableColumns count="4">
    <tableColumn id="1" xr3:uid="{F3FF462C-FF41-344A-BB56-AB619CA79166}" name="Energy consumption (GJ)" dataDxfId="618"/>
    <tableColumn id="2" xr3:uid="{49F91FE0-6989-3446-8839-9DF41F385A95}" name="FY2023" dataDxfId="617" dataCellStyle="Comma 2"/>
    <tableColumn id="3" xr3:uid="{70519ACA-FCAA-B145-A47A-4A4BCE763CD4}" name="% FY2023" dataDxfId="616" dataCellStyle="Percent 2"/>
    <tableColumn id="4" xr3:uid="{B6F4AB1B-9E81-FE4C-A679-86A914DE2A58}" name="FY2022" dataDxfId="615" dataCellStyle="Comma 2"/>
  </tableColumns>
  <tableStyleInfo name="TableStyleLight10"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6" xr:uid="{C4C6A5F5-D412-E840-B059-A99BF37EFDAC}" name="Table14282934247" displayName="Table14282934247" ref="B64:F65" totalsRowShown="0" headerRowDxfId="614" dataDxfId="612" headerRowBorderDxfId="613">
  <autoFilter ref="B64:F65" xr:uid="{C4C6A5F5-D412-E840-B059-A99BF37EFDAC}"/>
  <tableColumns count="5">
    <tableColumn id="1" xr3:uid="{A0501D41-48EE-CF4B-BAE2-8F88D5599B80}" name="Four-year trail of energy intensity (GJ/oz gold produced)" dataDxfId="611"/>
    <tableColumn id="2" xr3:uid="{6437DD2F-9322-8449-86B5-3BDFD8B5E5BB}" name="FY2023" dataDxfId="610">
      <calculatedColumnFormula>#REF!/G65</calculatedColumnFormula>
    </tableColumn>
    <tableColumn id="11" xr3:uid="{3A4D4A86-FE2F-AD4D-A251-FA0BAE4A7368}" name="FY2022" dataDxfId="609"/>
    <tableColumn id="3" xr3:uid="{D76A7B51-1D80-5448-8681-FBAF15B4814F}" name="FY2021" dataDxfId="608"/>
    <tableColumn id="4" xr3:uid="{F378F818-1B14-444E-A1DA-0921004B85FA}" name="FY2020" dataDxfId="607"/>
  </tableColumns>
  <tableStyleInfo name="TableStyleLight10"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7" xr:uid="{A0FC3194-38E2-0940-AB62-72D8CC22DF04}" name="Table212248" displayName="Table212248" ref="B70:F74" totalsRowCount="1" headerRowDxfId="606" dataDxfId="604" totalsRowDxfId="603" headerRowBorderDxfId="605">
  <autoFilter ref="B70:F73" xr:uid="{A0FC3194-38E2-0940-AB62-72D8CC22DF04}"/>
  <tableColumns count="5">
    <tableColumn id="1" xr3:uid="{0866DF26-4585-0E4A-9A71-80DEDAA30B02}" name="Four-year trail of Scope 1 GHG emissions (tCO2-e)(1)" totalsRowLabel="Company" dataDxfId="602" totalsRowDxfId="601"/>
    <tableColumn id="2" xr3:uid="{96372219-40D3-7C43-85E9-BD5BBA4D92F1}" name="FY2023" totalsRowFunction="sum" dataDxfId="600" totalsRowDxfId="599"/>
    <tableColumn id="3" xr3:uid="{CE428CEE-5E30-8845-9833-B0971284F9AF}" name="FY2022" totalsRowFunction="sum" dataDxfId="598" totalsRowDxfId="597" dataCellStyle="Comma 2"/>
    <tableColumn id="4" xr3:uid="{EB32E373-A41D-774E-85C9-8E2B71BE6DF9}" name="FY2021" totalsRowFunction="sum" dataDxfId="596" totalsRowDxfId="595"/>
    <tableColumn id="5" xr3:uid="{8E40EAA8-5127-8749-8613-4B58BDAE0DCB}" name="FY2020" totalsRowFunction="sum" dataDxfId="594" totalsRowDxfId="593"/>
  </tableColumns>
  <tableStyleInfo name="TableStyleLight10"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8" xr:uid="{B0313ED8-B0F2-1542-8B0C-62328A56EA38}" name="Table213249" displayName="Table213249" ref="B79:F83" totalsRowCount="1" headerRowDxfId="592" dataDxfId="590" totalsRowDxfId="589" headerRowBorderDxfId="591">
  <autoFilter ref="B79:F82" xr:uid="{B0313ED8-B0F2-1542-8B0C-62328A56EA38}"/>
  <tableColumns count="5">
    <tableColumn id="1" xr3:uid="{A179A23A-580D-3C44-BE82-F9A42EED1167}" name="Four-year trail of Scope 2 GHG emissions (tCO2-e)" totalsRowLabel="Company" dataDxfId="588" totalsRowDxfId="587"/>
    <tableColumn id="2" xr3:uid="{DCE46FA6-17D3-4446-81D8-59830839CB48}" name="Market-based emissions FY2023" totalsRowFunction="sum" dataDxfId="586" totalsRowDxfId="585" dataCellStyle="Comma 2"/>
    <tableColumn id="4" xr3:uid="{4B2FEFCA-99C6-EE40-8BB3-3FDD986D5855}" name="FY2022" totalsRowFunction="sum" dataDxfId="584" totalsRowDxfId="583" dataCellStyle="Comma 2"/>
    <tableColumn id="5" xr3:uid="{F72D3011-EDBE-8F49-B888-8B354E4795A6}" name="FY2021" totalsRowFunction="sum" dataDxfId="582" totalsRowDxfId="581"/>
    <tableColumn id="6" xr3:uid="{5EC5F975-7856-554E-B977-B5C35320843D}" name="FY2020" totalsRowFunction="sum" dataDxfId="580" totalsRowDxfId="579"/>
  </tableColumns>
  <tableStyleInfo name="TableStyleLight10"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9" xr:uid="{C42F260C-53B0-7F4F-83EA-96DDE9E9D36B}" name="Table214250" displayName="Table214250" ref="B88:F92" totalsRowCount="1" headerRowDxfId="578" dataDxfId="576" totalsRowDxfId="575" headerRowBorderDxfId="577">
  <autoFilter ref="B88:F91" xr:uid="{C42F260C-53B0-7F4F-83EA-96DDE9E9D36B}"/>
  <tableColumns count="5">
    <tableColumn id="1" xr3:uid="{27B083FD-CC2C-714F-9770-A0A31E7AB88A}" name="Four-year trail of total GHG emissions (tCO2-e)" totalsRowLabel="Company" dataDxfId="574" totalsRowDxfId="573"/>
    <tableColumn id="2" xr3:uid="{46C55558-8A41-F246-A5B7-233C4B7EB518}" name="FY2023" totalsRowFunction="sum" dataDxfId="572" totalsRowDxfId="571" dataCellStyle="Comma 2">
      <calculatedColumnFormula>C71+C80</calculatedColumnFormula>
    </tableColumn>
    <tableColumn id="3" xr3:uid="{C3341CB1-B879-DB4C-9ED4-F896EDE0C3C4}" name="FY2022" totalsRowFunction="sum" dataDxfId="570" totalsRowDxfId="569" dataCellStyle="Comma 2">
      <calculatedColumnFormula>D71+D80</calculatedColumnFormula>
    </tableColumn>
    <tableColumn id="4" xr3:uid="{E7F04270-F003-1541-B1C6-C6D205171F0F}" name="FY2021" totalsRowFunction="sum" dataDxfId="568" totalsRowDxfId="567"/>
    <tableColumn id="5" xr3:uid="{859785A6-939E-F647-8E56-B3C4428259CF}" name="FY2020" totalsRowFunction="sum" dataDxfId="566" totalsRowDxfId="565"/>
  </tableColumns>
  <tableStyleInfo name="TableStyleLight10"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3" xr:uid="{C9C44C99-D44E-C540-B548-D4F300A3796A}" name="Table1428293439254" displayName="Table1428293439254" ref="B97:F101" totalsRowShown="0" headerRowDxfId="564" dataDxfId="562" headerRowBorderDxfId="563">
  <autoFilter ref="B97:F101" xr:uid="{C9C44C99-D44E-C540-B548-D4F300A3796A}"/>
  <tableColumns count="5">
    <tableColumn id="1" xr3:uid="{CF3AC1AD-37A4-434B-92B5-FBF3706AC6F8}" name="Four-year trail of GHG emission intensity (tCO2-e/oz gold produced)" dataDxfId="561"/>
    <tableColumn id="2" xr3:uid="{75C29BA5-FE11-7541-B817-D360BB430D79}" name="FY2023" dataDxfId="560"/>
    <tableColumn id="11" xr3:uid="{7F6A592E-0ED4-954F-AB05-88A1ECDDFC33}" name="FY2022" dataDxfId="559"/>
    <tableColumn id="3" xr3:uid="{D323C6D8-7AE0-8B42-96C3-EF3359B8254A}" name="FY2021" dataDxfId="558"/>
    <tableColumn id="4" xr3:uid="{7E5DDCD2-3168-024B-8189-3B602A43C5DA}" name="FY2020" dataDxfId="557"/>
  </tableColumns>
  <tableStyleInfo name="TableStyleLight10"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7" xr:uid="{A7765F63-98E6-FD46-8977-1D4413CB7002}" name="Table46178168229239258" displayName="Table46178168229239258" ref="C27:D32" totalsRowShown="0" headerRowDxfId="556" dataDxfId="554" headerRowBorderDxfId="555">
  <autoFilter ref="C27:D32" xr:uid="{CCB24B89-9C97-4C47-B851-C1DAA37E803E}"/>
  <tableColumns count="2">
    <tableColumn id="1" xr3:uid="{56341A63-5F67-ED48-BD18-BF7B69B262CB}" name="Site" dataDxfId="553"/>
    <tableColumn id="2" xr3:uid="{9C42F179-0862-1C47-93C9-DE8A3AD12640}" name="Target" dataDxfId="552"/>
  </tableColumns>
  <tableStyleInfo name="TableStyleLight10"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4" xr:uid="{EAFF8C0C-60AD-284C-8323-B03A5FC53722}" name="Table51731862522265" displayName="Table51731862522265" ref="C16:F24" totalsRowShown="0" headerRowDxfId="551" dataDxfId="549" headerRowBorderDxfId="550">
  <autoFilter ref="C16:F24" xr:uid="{EAFF8C0C-60AD-284C-8323-B03A5FC53722}"/>
  <tableColumns count="4">
    <tableColumn id="1" xr3:uid="{E10A916D-B478-7744-A528-20D8C995D2E3}" name="Site" dataDxfId="548"/>
    <tableColumn id="2" xr3:uid="{44047B64-B2F9-734E-AE7F-4DC9FF1A05FF}" name="Target" dataDxfId="547"/>
    <tableColumn id="3" xr3:uid="{C237A230-A93F-D643-8B85-EB77A4CC3C9B}" name="Status" dataDxfId="546"/>
    <tableColumn id="4" xr3:uid="{B244C573-1FF3-F740-8D42-8D3229C66206}" name="Comments" dataDxfId="545"/>
  </tableColumns>
  <tableStyleInfo name="TableStyleLight10"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5" xr:uid="{019D87DB-FAF3-1141-BDE0-8461555ADF99}" name="Table1934781011266" displayName="Table1934781011266" ref="B69:D72" totalsRowShown="0" headerRowDxfId="544" dataDxfId="542" headerRowBorderDxfId="543">
  <autoFilter ref="B69:D72" xr:uid="{019D87DB-FAF3-1141-BDE0-8461555ADF99}"/>
  <tableColumns count="3">
    <tableColumn id="1" xr3:uid="{CF18937F-1DC3-9E4D-99BD-A1C2250270E7}" name="Disclosure" dataDxfId="541"/>
    <tableColumn id="2" xr3:uid="{6A9CF631-C28C-E04C-98ED-C4CC19BAE877}" name="Nicaragua" dataDxfId="540"/>
    <tableColumn id="3" xr3:uid="{3AD43E4B-DC2D-3D4D-AEB1-D677BDF9CDBB}" name="United States(1)" dataDxfId="539"/>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5890A701-0586-1345-B588-924FC3E865E4}" name="Memberships73" displayName="Memberships73" ref="B22:E25" headerRowDxfId="873" dataDxfId="871" totalsRowDxfId="870" headerRowBorderDxfId="872">
  <autoFilter ref="B22:E25" xr:uid="{5890A701-0586-1345-B588-924FC3E865E4}"/>
  <sortState xmlns:xlrd2="http://schemas.microsoft.com/office/spreadsheetml/2017/richdata2" ref="B23:E25">
    <sortCondition ref="B22:B25"/>
  </sortState>
  <tableColumns count="4">
    <tableColumn id="1" xr3:uid="{110D4EFC-4585-5E40-8252-925FA3FD7FAF}" name="Association" totalsRowLabel="Total" dataDxfId="869"/>
    <tableColumn id="11" xr3:uid="{FC777DD6-6819-ED42-BDBE-D7DDD4E7F404}" name="Mission / Objective" dataDxfId="868"/>
    <tableColumn id="2" xr3:uid="{787EB624-C308-D142-B0FD-A40CE08CDEA2}" name="Our role" totalsRowFunction="sum" dataDxfId="867"/>
    <tableColumn id="10" xr3:uid="{F59DD589-8490-D44C-A940-00CD921B0541}" name="Date of adherence" dataDxfId="866"/>
  </tableColumns>
  <tableStyleInfo name="TableStyleLight10"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6" xr:uid="{C039938A-E2D8-8D47-BE27-D2667FA1A62E}" name="Table19347810111216267" displayName="Table19347810111216267" ref="B78:F87" totalsRowShown="0" headerRowDxfId="538" dataDxfId="536" headerRowBorderDxfId="537">
  <autoFilter ref="B78:F87" xr:uid="{C039938A-E2D8-8D47-BE27-D2667FA1A62E}"/>
  <tableColumns count="5">
    <tableColumn id="1" xr3:uid="{3C41B1B7-E39E-9C41-A500-862C3972B6A5}" name="Disclosure" dataDxfId="535"/>
    <tableColumn id="9" xr3:uid="{F6E9309C-9123-1442-BD91-25B7B71355D8}" name="FY2023" dataDxfId="534">
      <calculatedColumnFormula>SUM(#REF!+#REF!+#REF!)</calculatedColumnFormula>
    </tableColumn>
    <tableColumn id="10" xr3:uid="{85E936B1-6E91-D34E-AF7E-B99A131105A9}" name="FY2022" dataDxfId="533">
      <calculatedColumnFormula>Table19347810111216267[[#This Row],[FY2023]]/Table19347810111216267[[#This Row],[FY2020]]*200000</calculatedColumnFormula>
    </tableColumn>
    <tableColumn id="11" xr3:uid="{1ABA6737-B4AD-7F41-BEC9-B912F0C0910B}" name="FY2021" dataDxfId="532"/>
    <tableColumn id="12" xr3:uid="{76515CFB-CDA0-2140-841E-EEA340BB2F0B}" name="FY2020" dataDxfId="531"/>
  </tableColumns>
  <tableStyleInfo name="TableStyleLight10"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7" xr:uid="{5CBEFD3B-B893-3B4E-9DC6-0083C3DC89EC}" name="Table1934781011121620268" displayName="Table1934781011121620268" ref="B89:F96" headerRowCount="0" totalsRowShown="0" headerRowDxfId="530" dataDxfId="529">
  <tableColumns count="5">
    <tableColumn id="1" xr3:uid="{FFAB6F61-7B63-D749-BA9E-950FD6BED596}" name="Disclosure" headerRowDxfId="528" dataDxfId="527"/>
    <tableColumn id="9" xr3:uid="{F9913A77-725A-B242-AC02-FE7FEA85DC85}" name="FY2023" headerRowDxfId="526" dataDxfId="525">
      <calculatedColumnFormula>SUM(#REF!+#REF!+#REF!)</calculatedColumnFormula>
    </tableColumn>
    <tableColumn id="10" xr3:uid="{B6F0DED2-73E5-424E-BF28-315151D5FF34}" name="FY2022" headerRowDxfId="524" dataDxfId="523">
      <calculatedColumnFormula>Table1934781011121620268[[#This Row],[FY2023]]/Table1934781011121620268[[#This Row],[FY2020]]*200000</calculatedColumnFormula>
    </tableColumn>
    <tableColumn id="11" xr3:uid="{80D4C79A-0D62-5E48-A652-922B13ABB9A6}" name="FY2021" headerRowDxfId="522" dataDxfId="521"/>
    <tableColumn id="12" xr3:uid="{A3765BB8-4709-9041-A342-257AD1C963A6}" name="FY2020" headerRowDxfId="520" dataDxfId="519"/>
  </tableColumns>
  <tableStyleInfo name="TableStyleLight10"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8" xr:uid="{78087FF7-4A5D-3D40-9644-CD37584E4271}" name="Table19347810111215269" displayName="Table19347810111215269" ref="B104:F108" totalsRowShown="0" headerRowDxfId="518" dataDxfId="516" headerRowBorderDxfId="517">
  <autoFilter ref="B104:F108" xr:uid="{78087FF7-4A5D-3D40-9644-CD37584E4271}"/>
  <tableColumns count="5">
    <tableColumn id="1" xr3:uid="{461B920C-070E-A847-8083-BD672672F107}" name="Site" dataDxfId="515"/>
    <tableColumn id="2" xr3:uid="{2AD135A5-3044-B54D-9C9B-49A19FC83267}" name="FY2023" dataDxfId="514"/>
    <tableColumn id="3" xr3:uid="{2C920BAD-625D-E744-9F5C-A8283F61E501}" name="FY2022" dataDxfId="513">
      <calculatedColumnFormula>SUM(#REF!+#REF!+#REF!)</calculatedColumnFormula>
    </tableColumn>
    <tableColumn id="4" xr3:uid="{38369474-8CFE-9141-BFF9-9CBE95085FFF}" name="FY2021" dataDxfId="512"/>
    <tableColumn id="5" xr3:uid="{994B6988-B0F0-D14E-A7EA-203313564A6F}" name="FY20220" dataDxfId="511"/>
  </tableColumns>
  <tableStyleInfo name="TableStyleLight10"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9" xr:uid="{7BE24817-AC57-E144-AFBA-F0A0C0F878DB}" name="Table1934781011121521270" displayName="Table1934781011121521270" ref="B109:F112" headerRowCount="0" totalsRowShown="0" headerRowDxfId="510" dataDxfId="509">
  <tableColumns count="5">
    <tableColumn id="1" xr3:uid="{E217FE62-EBFC-7844-958C-96460C736874}" name="Site" headerRowDxfId="508" dataDxfId="507"/>
    <tableColumn id="2" xr3:uid="{710C5878-B185-C14A-9ADA-F2FD4C3DFA48}" name="FY2023" headerRowDxfId="506" dataDxfId="505"/>
    <tableColumn id="3" xr3:uid="{7E9F5282-31DD-BD46-BF8E-BAAA81BBBA33}" name="FY2022" headerRowDxfId="504" dataDxfId="503">
      <calculatedColumnFormula>SUM(#REF!+#REF!+#REF!)</calculatedColumnFormula>
    </tableColumn>
    <tableColumn id="4" xr3:uid="{EBD05D06-900B-7F45-86F0-C55902CB41BF}" name="FY2021" headerRowDxfId="502" dataDxfId="501"/>
    <tableColumn id="5" xr3:uid="{B6980FE0-9A18-6444-BB1F-C5B01864E9F1}" name="FY20220" headerRowDxfId="500" dataDxfId="499"/>
  </tableColumns>
  <tableStyleInfo name="TableStyleLight10"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0" xr:uid="{47D368BA-2661-0243-91A2-F5C3C89D7310}" name="Table46178168229239258271" displayName="Table46178168229239258271" ref="C28:D33" totalsRowShown="0" headerRowDxfId="498" dataDxfId="496" headerRowBorderDxfId="497">
  <autoFilter ref="C28:D33" xr:uid="{CCB24B89-9C97-4C47-B851-C1DAA37E803E}"/>
  <tableColumns count="2">
    <tableColumn id="1" xr3:uid="{016719C9-7EE6-684E-9ED6-E08C662A66A9}" name="Site" dataDxfId="495"/>
    <tableColumn id="2" xr3:uid="{2F0864D0-A315-9944-A0E4-94D96DD22974}" name="Target" dataDxfId="494"/>
  </tableColumns>
  <tableStyleInfo name="TableStyleLight10"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7" xr:uid="{3DFA842B-756C-6C43-B440-BA793C7FA50F}" name="Table51731862527278" displayName="Table51731862527278" ref="C15:F25" totalsRowShown="0" headerRowDxfId="493" dataDxfId="491" headerRowBorderDxfId="492">
  <autoFilter ref="C15:F25" xr:uid="{3DFA842B-756C-6C43-B440-BA793C7FA50F}"/>
  <tableColumns count="4">
    <tableColumn id="1" xr3:uid="{136AE605-7457-BF43-A8AB-40C50EE94BDB}" name="Site" dataDxfId="490"/>
    <tableColumn id="2" xr3:uid="{2046C3E3-FFA6-D444-8E5C-5540529E6576}" name="Target" dataDxfId="489"/>
    <tableColumn id="3" xr3:uid="{6A854887-E06D-DD49-817F-EDC967753D7E}" name="Status" dataDxfId="488"/>
    <tableColumn id="4" xr3:uid="{15A20290-BC87-5747-B7FF-335E2B567B70}" name="Comments" dataDxfId="487"/>
  </tableColumns>
  <tableStyleInfo name="TableStyleLight10"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8" xr:uid="{9124C425-4785-3D49-BCEA-9241CB506FF1}" name="Table23279" displayName="Table23279" ref="B43:F48" totalsRowShown="0" headerRowDxfId="486" dataDxfId="485" tableBorderDxfId="484">
  <autoFilter ref="B43:F48" xr:uid="{9124C425-4785-3D49-BCEA-9241CB506FF1}"/>
  <tableColumns count="5">
    <tableColumn id="1" xr3:uid="{92008733-8A50-4840-99F0-2DAF9CDF60DC}" name="Disclosure" dataDxfId="483"/>
    <tableColumn id="2" xr3:uid="{38CF173A-E079-1A4E-B3C1-360E781A4C9A}" name="FY2023" dataDxfId="482">
      <calculatedColumnFormula>SUM(C49:C49)</calculatedColumnFormula>
    </tableColumn>
    <tableColumn id="3" xr3:uid="{AE5B7CBC-EC72-2847-80F8-E08C89E6703B}" name="FY2022" dataDxfId="481"/>
    <tableColumn id="4" xr3:uid="{06988182-28AA-FA4A-BA27-2E881485A04A}" name="FY2021" dataDxfId="480"/>
    <tableColumn id="5" xr3:uid="{0F5545B4-5A70-2749-9DA0-93E95C94BEF8}" name="FY2020" dataDxfId="479"/>
  </tableColumns>
  <tableStyleInfo name="TableStyleLight10"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9" xr:uid="{8F582E72-5789-D342-83EB-E0EAD8889906}" name="Table13928280" displayName="Table13928280" ref="B54:F60" totalsRowShown="0" headerRowDxfId="478" dataDxfId="476" headerRowBorderDxfId="477">
  <autoFilter ref="B54:F60" xr:uid="{8F582E72-5789-D342-83EB-E0EAD8889906}"/>
  <tableColumns count="5">
    <tableColumn id="1" xr3:uid="{C4F9310A-507F-4142-89CF-5CC2F3130FD8}" name="Ratio of basic salary and remuneration of women to men FY2023(2)" dataDxfId="475"/>
    <tableColumn id="2" xr3:uid="{1FAC8D05-4FEB-E448-AB2E-0E11D9DED6A6}" name="Canada(3)" dataDxfId="474"/>
    <tableColumn id="3" xr3:uid="{FF18912E-4A16-2D49-B85E-8EC96CB44969}" name="Nicaragua_x000a_(El Limon and La Libertad Complexes)" dataDxfId="473"/>
    <tableColumn id="4" xr3:uid="{38A0A5F9-E55F-6144-88C3-697267D97DD6}" name="United States_x000a_(Pan Mine)" dataDxfId="472"/>
    <tableColumn id="5" xr3:uid="{70E3F99F-D5B9-794B-9150-F6976BA4F464}" name="Company Average" dataDxfId="471">
      <calculatedColumnFormula>AVERAGE(Table13928280[[#This Row],[Canada(3)]:[United States
(Pan Mine)]])</calculatedColumnFormula>
    </tableColumn>
  </tableColumns>
  <tableStyleInfo name="TableStyleLight10"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0" xr:uid="{D4FBF906-8DE4-8742-AA3E-8AE9661473F2}" name="Table22126281" displayName="Table22126281" ref="B70:D74" totalsRowShown="0" headerRowDxfId="470" dataDxfId="468" headerRowBorderDxfId="469">
  <autoFilter ref="B70:D74" xr:uid="{D4FBF906-8DE4-8742-AA3E-8AE9661473F2}"/>
  <tableColumns count="3">
    <tableColumn id="1" xr3:uid="{F4AF2976-491E-8D45-A9E3-44E36DC14D8F}" name="Disclosure" dataDxfId="467"/>
    <tableColumn id="2" xr3:uid="{CB498679-8BAD-934A-9B94-25AEF01B6C15}" name="Nicaragua" dataDxfId="466">
      <calculatedColumnFormula>C70/C69</calculatedColumnFormula>
    </tableColumn>
    <tableColumn id="3" xr3:uid="{19B3666E-EB60-2246-A6AD-4432DE03AAC4}" name="United States" dataDxfId="465"/>
  </tableColumns>
  <tableStyleInfo name="TableStyleLight10"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1" xr:uid="{DBA13E0B-0F51-6040-8161-A494C4EBA7CF}" name="Table11282" displayName="Table11282" ref="B79:F85" totalsRowShown="0" headerRowDxfId="464" dataDxfId="462" headerRowBorderDxfId="463">
  <autoFilter ref="B79:F85" xr:uid="{DBA13E0B-0F51-6040-8161-A494C4EBA7CF}"/>
  <tableColumns count="5">
    <tableColumn id="1" xr3:uid="{344C4723-5296-7C41-875A-E476B6F54973}" name="Disclosure" dataDxfId="461"/>
    <tableColumn id="2" xr3:uid="{BCCFE7C6-A840-974F-9820-1392F9E9A07A}" name="FY2023" dataDxfId="460">
      <calculatedColumnFormula>SUM(C81:C82)</calculatedColumnFormula>
    </tableColumn>
    <tableColumn id="3" xr3:uid="{2CCA821F-8FF6-8447-B735-6C0E2CB579B6}" name="FY2022" dataDxfId="459"/>
    <tableColumn id="4" xr3:uid="{B0B73327-AC44-4C4D-8EDD-FE2C24BECFB5}" name="FY2021" dataDxfId="458"/>
    <tableColumn id="5" xr3:uid="{1426B506-C5AA-9F45-B4F1-627EE8149A4A}" name="FY2020" dataDxfId="457"/>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E17B0681-AB9D-2548-8CCD-16AE5691637D}" name="Commitments74" displayName="Commitments74" ref="B28:C36" totalsRowShown="0" headerRowDxfId="865" dataDxfId="863" headerRowBorderDxfId="864">
  <autoFilter ref="B28:C36" xr:uid="{E17B0681-AB9D-2548-8CCD-16AE5691637D}"/>
  <sortState xmlns:xlrd2="http://schemas.microsoft.com/office/spreadsheetml/2017/richdata2" ref="B29:C36">
    <sortCondition ref="B27:B35"/>
  </sortState>
  <tableColumns count="2">
    <tableColumn id="1" xr3:uid="{6BE11EF2-C6BD-ED43-9DF6-0D4F5EC8D4FA}" name="Voluntary commitments" dataDxfId="862"/>
    <tableColumn id="2" xr3:uid="{EF505003-DBBC-9F4A-9ABE-DF1FC32B280B}" name="Mission / Objective" dataDxfId="861"/>
  </tableColumns>
  <tableStyleInfo name="TableStyleLight10"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2" xr:uid="{71C54FFF-1907-1545-8123-4F351C9BC22B}" name="Table1113283" displayName="Table1113283" ref="B94:I118" totalsRowShown="0" headerRowDxfId="456" dataDxfId="455" totalsRowDxfId="454">
  <autoFilter ref="B94:I118" xr:uid="{71C54FFF-1907-1545-8123-4F351C9BC22B}"/>
  <tableColumns count="8">
    <tableColumn id="1" xr3:uid="{9AE8F0A8-9A15-FC41-B021-2AFA5977F32D}" name="Employees FY2023 (Head-count)(1)" dataDxfId="453" totalsRowDxfId="452"/>
    <tableColumn id="4" xr3:uid="{2FDBB7F3-4512-B643-BC62-A2F3B7598684}" name="Total FY2023" dataDxfId="451">
      <calculatedColumnFormula>SUM(Table1113283[[#This Row],[Female]:[Male]])</calculatedColumnFormula>
    </tableColumn>
    <tableColumn id="2" xr3:uid="{4E72BBEC-4697-D640-834F-D0DD9793BEC7}" name="Female" dataDxfId="450">
      <calculatedColumnFormula>SUM(D113+D101+D107)</calculatedColumnFormula>
    </tableColumn>
    <tableColumn id="3" xr3:uid="{09D44620-ADA6-CA4C-95BF-74887E079818}" name="Male" dataDxfId="449"/>
    <tableColumn id="5" xr3:uid="{22DEF024-F447-6346-A6C4-3B01BBEB194F}" name="National, local(2)" dataDxfId="448"/>
    <tableColumn id="6" xr3:uid="{8D14C988-CF47-F04D-B808-85DA82A745E7}" name="National, non-local(3)" dataDxfId="447"/>
    <tableColumn id="7" xr3:uid="{C5F0AF38-2B64-CB40-85F3-C9F8EBAC5292}" name="Total National(4)" dataDxfId="446">
      <calculatedColumnFormula>SUM(Table1113283[[#This Row],[National, local(2)]:[National, non-local(3)]])</calculatedColumnFormula>
    </tableColumn>
    <tableColumn id="8" xr3:uid="{A0C5139C-41CC-0748-B71A-410ECBE496B2}" name="Foreign" dataDxfId="445"/>
  </tableColumns>
  <tableStyleInfo name="TableStyleLight10"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3" xr:uid="{26F84129-92B6-DF44-9BB7-E8B84751EF8C}" name="Table37284" displayName="Table37284" ref="B121:F147" totalsRowShown="0" headerRowDxfId="444" dataDxfId="442" headerRowBorderDxfId="443">
  <autoFilter ref="B121:F147" xr:uid="{26F84129-92B6-DF44-9BB7-E8B84751EF8C}"/>
  <tableColumns count="5">
    <tableColumn id="1" xr3:uid="{361C1A43-0305-0746-BB74-96769E4FD280}" name="Four-year trail of full-time employees(1)" dataDxfId="441"/>
    <tableColumn id="2" xr3:uid="{E2EFE392-67E2-2B45-9343-FCE308616DEB}" name="FY2023" dataDxfId="440">
      <calculatedColumnFormula>SUM(C127:C128)</calculatedColumnFormula>
    </tableColumn>
    <tableColumn id="3" xr3:uid="{CA204069-E842-974E-89A4-C12C286F984F}" name="FY2022" dataDxfId="439"/>
    <tableColumn id="4" xr3:uid="{D60511BC-18F9-D048-A59B-6FA2FA4F50E1}" name="FY2021(3)" dataDxfId="438"/>
    <tableColumn id="5" xr3:uid="{E5DD3FE7-6AA0-594B-A2A8-D3EF2587DDDA}" name="FY2020" dataDxfId="437"/>
  </tableColumns>
  <tableStyleInfo name="TableStyleLight10"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4" xr:uid="{84A6C482-B4E8-F84E-B89B-250570037847}" name="Table15127285" displayName="Table15127285" ref="B156:J168" totalsRowShown="0" headerRowDxfId="436" dataDxfId="434" totalsRowDxfId="433" headerRowBorderDxfId="435">
  <autoFilter ref="B156:J168" xr:uid="{84A6C482-B4E8-F84E-B89B-250570037847}"/>
  <tableColumns count="9">
    <tableColumn id="1" xr3:uid="{226CC95A-31DE-244F-8F3D-31D20C70C528}" name="Employee(1) diversity FY2023" dataDxfId="432" totalsRowDxfId="431"/>
    <tableColumn id="2" xr3:uid="{4B91D86E-9282-F647-AED1-A5C3710CCAE8}" name="Vice-presidents" dataDxfId="430">
      <calculatedColumnFormula>SUM(C160+C163+C166)</calculatedColumnFormula>
    </tableColumn>
    <tableColumn id="3" xr3:uid="{6AA4F0B9-FB88-AB45-ACB9-E3D2C6DD6C8B}" name="Senior management" dataDxfId="429"/>
    <tableColumn id="6" xr3:uid="{342256D1-AF6C-DB47-BF59-BAC6077FB531}" name="Management" dataDxfId="428"/>
    <tableColumn id="8" xr3:uid="{D8D6214E-474C-F244-8E9D-B3563D59353A}" name="Superintendents and heads of area" dataDxfId="427"/>
    <tableColumn id="11" xr3:uid="{CEC294FD-3A11-EB4E-B9C2-F89B249AFF97}" name="Non management" dataDxfId="426"/>
    <tableColumn id="4" xr3:uid="{1F34D100-D649-B142-9ADB-65E89D8E8786}" name="&gt;30" dataDxfId="425"/>
    <tableColumn id="5" xr3:uid="{0BAD6CC6-7D8C-0F43-8227-32B628B29DBD}" name="30 to 50" dataDxfId="424"/>
    <tableColumn id="7" xr3:uid="{FE463FD1-73A6-4346-B54C-0EEE887FFE3A}" name="&gt;50" dataDxfId="423"/>
  </tableColumns>
  <tableStyleInfo name="TableStyleLight10"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6" xr:uid="{AA1FF955-58EE-9946-A967-70FFC6A27191}" name="Table38287" displayName="Table38287" ref="B180:F187" totalsRowShown="0" headerRowDxfId="422" dataDxfId="420" headerRowBorderDxfId="421">
  <autoFilter ref="B180:F187" xr:uid="{AA1FF955-58EE-9946-A967-70FFC6A27191}"/>
  <tableColumns count="5">
    <tableColumn id="1" xr3:uid="{46CAE638-AF35-4E4B-B2DA-93F404FF70D4}" name="Four-year trail of employee diversity " dataDxfId="419"/>
    <tableColumn id="3" xr3:uid="{C86F50F2-43D7-DE4B-A0B6-17F900E5728B}" name="% FY2023" dataDxfId="418">
      <calculatedColumnFormula>C123/C119</calculatedColumnFormula>
    </tableColumn>
    <tableColumn id="5" xr3:uid="{F7809571-540C-ED42-98D0-1EFC5C04053E}" name="% FY2022" dataDxfId="417"/>
    <tableColumn id="7" xr3:uid="{DC5E54EE-0A1B-9C46-88F4-41EDD289A4BC}" name="% FY2021" dataDxfId="416"/>
    <tableColumn id="9" xr3:uid="{A31E0191-0E91-D048-A7E4-B181E4087235}" name="% FY2020" dataDxfId="415"/>
  </tableColumns>
  <tableStyleInfo name="TableStyleLight10"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4" xr:uid="{0307E7A2-6925-F842-A609-67BC83236D0C}" name="Table1620295" displayName="Table1620295" ref="B211:J229" totalsRowShown="0" headerRowDxfId="414" dataDxfId="412" headerRowBorderDxfId="413">
  <autoFilter ref="B211:J229" xr:uid="{0307E7A2-6925-F842-A609-67BC83236D0C}"/>
  <tableColumns count="9">
    <tableColumn id="1" xr3:uid="{997BD3C5-2F5C-6949-93DD-1957572AFB8E}" name="Four-year turnover trail" dataDxfId="411"/>
    <tableColumn id="2" xr3:uid="{8B56632B-95D7-B944-A9C3-30A310B2CCE7}" name="FY2023" dataDxfId="410">
      <calculatedColumnFormula>SUM(C217:C218)</calculatedColumnFormula>
    </tableColumn>
    <tableColumn id="3" xr3:uid="{EA7247E9-10E2-224A-9759-6385E73DDB57}" name="Rate FY2023" dataDxfId="409">
      <calculatedColumnFormula>Table1620295[[#This Row],[FY2023]]/Table1620295[[#This Row],[FY2021(1)]]</calculatedColumnFormula>
    </tableColumn>
    <tableColumn id="4" xr3:uid="{32926A1A-1903-2641-90E3-90E059AC7E3A}" name="FY2022(1)" dataDxfId="408"/>
    <tableColumn id="5" xr3:uid="{38E0A139-0CB7-3C42-B63A-8389143ACE83}" name="Rate FY2022" dataDxfId="407">
      <calculatedColumnFormula>Table1620295[[#This Row],[FY2022(1)]]/Table1620295[[#This Row],[Rate FY2021]]</calculatedColumnFormula>
    </tableColumn>
    <tableColumn id="6" xr3:uid="{CC8EB7E6-EB96-AE4E-AE73-DC7E4030677E}" name="FY2021(1)" dataDxfId="406"/>
    <tableColumn id="7" xr3:uid="{AEDA9FFB-579D-3540-9D14-07EE44FB31A7}" name="Rate FY2021" dataDxfId="405">
      <calculatedColumnFormula>Table1620295[[#This Row],[FY2021(1)]]/$F$198</calculatedColumnFormula>
    </tableColumn>
    <tableColumn id="8" xr3:uid="{52B910C3-24BD-AD4F-B4EE-CC3258B9F824}" name="FY2020" dataDxfId="404">
      <calculatedColumnFormula>SUM(Table1620295[[#This Row],[FY2023]]+Table1620295[[#This Row],[FY2022(1)]])</calculatedColumnFormula>
    </tableColumn>
    <tableColumn id="9" xr3:uid="{0728C30C-2361-3445-B1C2-23ACBD3AC892}" name="Rate FY2020" dataDxfId="403">
      <calculatedColumnFormula>Table1620295[[#This Row],[FY2021(1)]]/$F$198</calculatedColumnFormula>
    </tableColumn>
  </tableColumns>
  <tableStyleInfo name="TableStyleLight10"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3" xr:uid="{6B0AD334-A119-8447-8B53-9D2C7F574C30}" name="Table16122294" displayName="Table16122294" ref="B194:J209" totalsRowShown="0" headerRowDxfId="402" dataDxfId="400" headerRowBorderDxfId="401">
  <autoFilter ref="B194:J209" xr:uid="{6B0AD334-A119-8447-8B53-9D2C7F574C30}"/>
  <tableColumns count="9">
    <tableColumn id="1" xr3:uid="{48767598-8F66-5944-8D82-BD24AD111472}" name="Four-year trail of new employee hires" dataDxfId="399"/>
    <tableColumn id="2" xr3:uid="{BB8C4DC8-D730-8944-8F36-C41A112EF1D5}" name="FY2023" dataDxfId="398">
      <calculatedColumnFormula>SUM(C197:C198)</calculatedColumnFormula>
    </tableColumn>
    <tableColumn id="3" xr3:uid="{A5D86F64-B278-4C4F-814A-3A680F34D6E3}" name="Rate FY2023" dataDxfId="397">
      <calculatedColumnFormula>Table16122294[[#This Row],[FY2023]]/Table16122294[[#This Row],[FY2021(1)]]</calculatedColumnFormula>
    </tableColumn>
    <tableColumn id="4" xr3:uid="{67D26D9C-8923-3646-AFDD-02005807698E}" name="FY2022(1)" dataDxfId="396"/>
    <tableColumn id="5" xr3:uid="{EE33BE81-CB46-CD45-8F9E-BE44597AE032}" name="Rate FY2022" dataDxfId="395">
      <calculatedColumnFormula>Table16122294[[#This Row],[FY2022(1)]]/Table16122294[[#This Row],[Rate FY2021]]</calculatedColumnFormula>
    </tableColumn>
    <tableColumn id="6" xr3:uid="{650FFC54-2138-6C42-86A4-DA605B509DBA}" name="FY2021(1)" dataDxfId="394"/>
    <tableColumn id="7" xr3:uid="{7FF78334-4FEE-A24D-A40D-4A8E962A8A85}" name="Rate FY2021" dataDxfId="393">
      <calculatedColumnFormula>Table16122294[[#This Row],[FY2021(1)]]/$F$198</calculatedColumnFormula>
    </tableColumn>
    <tableColumn id="8" xr3:uid="{4C4EF13F-1CF5-4D4F-ABA3-7BEA03E36D7D}" name="FY2020" dataDxfId="392">
      <calculatedColumnFormula>SUM(Table16122294[[#This Row],[FY2023]]+Table16122294[[#This Row],[FY2022(1)]])</calculatedColumnFormula>
    </tableColumn>
    <tableColumn id="9" xr3:uid="{484D6F6F-ED55-C84A-9824-2DFC4CF51A48}" name="Rate FY2020" dataDxfId="391">
      <calculatedColumnFormula>Table16122294[[#This Row],[FY2021(1)]]/$F$198</calculatedColumnFormula>
    </tableColumn>
  </tableColumns>
  <tableStyleInfo name="TableStyleLight10"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6" xr:uid="{AB826046-DCAD-694D-8C9A-313A5B80FEDD}" name="Table2512811297" displayName="Table2512811297" ref="B235:F236" totalsRowShown="0" headerRowDxfId="390" dataDxfId="388" headerRowBorderDxfId="389">
  <autoFilter ref="B235:F236" xr:uid="{AB826046-DCAD-694D-8C9A-313A5B80FEDD}"/>
  <tableColumns count="5">
    <tableColumn id="1" xr3:uid="{71E2E6DB-637D-E540-ADA9-5870BDEA5CE1}" name="Disclosure" dataDxfId="387"/>
    <tableColumn id="2" xr3:uid="{0EA6C69E-6359-EA4D-B398-372B3C95375B}" name="FY2023" dataDxfId="386">
      <calculatedColumnFormula>SUM(#REF!)</calculatedColumnFormula>
    </tableColumn>
    <tableColumn id="3" xr3:uid="{AD8F23C6-8FC6-4741-8DF4-8A2BE569A8C5}" name="FY2022" dataDxfId="385">
      <calculatedColumnFormula>C135</calculatedColumnFormula>
    </tableColumn>
    <tableColumn id="4" xr3:uid="{F22FEC89-16E6-2C4F-B898-28D8DBB83283}" name="FY2021(3)" dataDxfId="384">
      <calculatedColumnFormula>C236/D236</calculatedColumnFormula>
    </tableColumn>
    <tableColumn id="5" xr3:uid="{56FB02EC-B4DD-684E-8D95-2183FE2A036E}" name="FY2020" dataDxfId="383"/>
  </tableColumns>
  <tableStyleInfo name="TableStyleLight10"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7" xr:uid="{0A88A4CC-04CE-0A4F-9BB2-60625AB0FB6C}" name="Table139298" displayName="Table139298" ref="B244:D252" totalsRowShown="0" headerRowDxfId="382" dataDxfId="380" headerRowBorderDxfId="381">
  <autoFilter ref="B244:D252" xr:uid="{0A88A4CC-04CE-0A4F-9BB2-60625AB0FB6C}"/>
  <tableColumns count="3">
    <tableColumn id="1" xr3:uid="{4F4B1F67-A79B-8949-A915-1A7395F4548E}" name="Disclosure" dataDxfId="379"/>
    <tableColumn id="3" xr3:uid="{ECED0138-1592-CC49-B1DE-01AE76C3CC76}" name="Nicaragua(2)" dataDxfId="378"/>
    <tableColumn id="4" xr3:uid="{2A6DB3F7-84A8-104C-8214-EDC6ADE9BB66}" name="United States(3)" dataDxfId="377"/>
  </tableColumns>
  <tableStyleInfo name="TableStyleLight10"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8" xr:uid="{7B54785B-838B-1049-A09F-31E583E3EB34}" name="Table8299" displayName="Table8299" ref="B258:D262" totalsRowCount="1" headerRowDxfId="376" dataDxfId="374" totalsRowDxfId="373" headerRowBorderDxfId="375">
  <autoFilter ref="B258:D261" xr:uid="{7B54785B-838B-1049-A09F-31E583E3EB34}"/>
  <tableColumns count="3">
    <tableColumn id="1" xr3:uid="{1B6EB2BE-E3D8-7F44-B2F1-BE408656DAE7}" name="Region of origin" totalsRowLabel="Total" dataDxfId="372" totalsRowDxfId="371"/>
    <tableColumn id="2" xr3:uid="{878C04E3-E96B-8F4F-823D-25EC016EAA03}" name="Number of Senior Managers" totalsRowFunction="sum" dataDxfId="370" totalsRowDxfId="369"/>
    <tableColumn id="3" xr3:uid="{923FD540-02E3-6B47-870C-64A426AA95FD}" name="Proportion" totalsRowFunction="sum" dataDxfId="368" totalsRowDxfId="367">
      <calculatedColumnFormula>Table8299[[#This Row],[Number of Senior Managers]]/Table8299[[#Totals],[Number of Senior Managers]]</calculatedColumnFormula>
    </tableColumn>
  </tableColumns>
  <tableStyleInfo name="TableStyleLight10"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9" xr:uid="{F8EDAE3F-B9BE-4541-BE81-9851FD358604}" name="Table3721300" displayName="Table3721300" ref="B271:F284" totalsRowShown="0" headerRowDxfId="366" dataDxfId="364" headerRowBorderDxfId="365">
  <autoFilter ref="B271:F284" xr:uid="{F8EDAE3F-B9BE-4541-BE81-9851FD358604}"/>
  <tableColumns count="5">
    <tableColumn id="1" xr3:uid="{8EEDC71A-3338-5A43-B540-CBF21ADFD465}" name="Four-year trail of workers who are not employees" dataDxfId="363"/>
    <tableColumn id="2" xr3:uid="{34E31785-327A-D947-9F53-8FA199745CD4}" name="FY2023" dataDxfId="362">
      <calculatedColumnFormula>SUM(C274:C275)</calculatedColumnFormula>
    </tableColumn>
    <tableColumn id="3" xr3:uid="{83B57BCD-7194-D546-8A0C-EDE9022DC124}" name="FY2022(5)" dataDxfId="361"/>
    <tableColumn id="4" xr3:uid="{03B53020-7546-FF4B-B22E-8B12CB8D9ED1}" name="FY2021" dataDxfId="360"/>
    <tableColumn id="5" xr3:uid="{6F46F09A-BFBD-E44E-ADF8-2E68A47659B0}" name="FY2020" dataDxfId="359"/>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7DECCCD9-879F-0547-85DF-9F12FE6B16AE}" name="Engagement75" displayName="Engagement75" ref="B41:D51" headerRowDxfId="860" dataDxfId="858" totalsRowDxfId="857" headerRowBorderDxfId="859">
  <autoFilter ref="B41:D51" xr:uid="{7DECCCD9-879F-0547-85DF-9F12FE6B16AE}"/>
  <sortState xmlns:xlrd2="http://schemas.microsoft.com/office/spreadsheetml/2017/richdata2" ref="B42:D51">
    <sortCondition ref="B40:B50"/>
  </sortState>
  <tableColumns count="3">
    <tableColumn id="1" xr3:uid="{79CA487E-0707-2E4C-9978-FABE51F1310B}" name="Stakeholder group" totalsRowLabel="Total" dataDxfId="856" totalsRowDxfId="855"/>
    <tableColumn id="11" xr3:uid="{53BF5662-FCE4-DF47-8663-C2CD7C6A33FE}" name="Purpose of engagement" dataDxfId="854" totalsRowDxfId="853"/>
    <tableColumn id="2" xr3:uid="{78A877F8-D062-5B42-8020-2F44F1117D5F}" name="Methods of engagement" totalsRowFunction="sum" dataDxfId="852"/>
  </tableColumns>
  <tableStyleInfo name="TableStyleLight10"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0" xr:uid="{36BFF5CD-8028-5B4B-8589-DF77A020D850}" name="Table311301" displayName="Table311301" ref="B290:J302" totalsRowShown="0" headerRowDxfId="358" dataDxfId="356" headerRowBorderDxfId="357">
  <autoFilter ref="B290:J302" xr:uid="{36BFF5CD-8028-5B4B-8589-DF77A020D850}"/>
  <tableColumns count="9">
    <tableColumn id="1" xr3:uid="{DC6C1B50-2517-D54B-AF17-12CDF5C23588}" name="Workforce by site, by type" dataDxfId="355"/>
    <tableColumn id="2" xr3:uid="{9CE58D45-079B-9444-8B62-33CE68B810DE}" name="FY2023" dataDxfId="354">
      <calculatedColumnFormula>SUM(C294:C297)</calculatedColumnFormula>
    </tableColumn>
    <tableColumn id="3" xr3:uid="{BC9ADDED-B21F-A740-AE34-1A5C57F0AE7F}" name="% FY2023" dataDxfId="353"/>
    <tableColumn id="4" xr3:uid="{D4014838-20AF-844E-832C-9CAA89E70DDE}" name="FY2022" dataDxfId="352"/>
    <tableColumn id="5" xr3:uid="{6E3C8EFD-9DDF-7041-9FA6-066AA6F98750}" name="% FY2022" dataDxfId="351">
      <calculatedColumnFormula>Table311301[[#This Row],[FY2022]]/$D$295</calculatedColumnFormula>
    </tableColumn>
    <tableColumn id="6" xr3:uid="{DA94F47F-CBD9-BA42-9FE2-A62A4AB40870}" name="FY2021" dataDxfId="350"/>
    <tableColumn id="7" xr3:uid="{37594B8A-1E61-DB4E-949C-5DA4DD8EA7B9}" name="% FY2021" dataDxfId="349">
      <calculatedColumnFormula>Table311301[[#This Row],[FY2023]]/$F$295</calculatedColumnFormula>
    </tableColumn>
    <tableColumn id="8" xr3:uid="{C96BFA5E-FF82-3A48-8A07-B4D2CE5348D4}" name="FY2020" dataDxfId="348"/>
    <tableColumn id="9" xr3:uid="{7220DEBA-57A1-0A43-B4CD-AD5C6C5C2D17}" name="% FY2020" dataDxfId="347">
      <calculatedColumnFormula>Table311301[[#This Row],[FY2023]]/$H$295</calculatedColumnFormula>
    </tableColumn>
  </tableColumns>
  <tableStyleInfo name="TableStyleLight10"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1" xr:uid="{A1A36E83-88DD-7E45-82CC-2DE00BB15DA4}" name="Table46178168229239258271302" displayName="Table46178168229239258271302" ref="C23:D26" totalsRowShown="0" headerRowDxfId="346" dataDxfId="344" headerRowBorderDxfId="345">
  <autoFilter ref="C23:D26" xr:uid="{CCB24B89-9C97-4C47-B851-C1DAA37E803E}"/>
  <tableColumns count="2">
    <tableColumn id="1" xr3:uid="{F3ECEE87-CD62-3543-BD86-81B04D1F25E0}" name="Site" dataDxfId="343"/>
    <tableColumn id="2" xr3:uid="{F32A1BBD-D37D-E949-8F6F-F4A233FD4BFA}" name="Target" dataDxfId="342"/>
  </tableColumns>
  <tableStyleInfo name="TableStyleLight10"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2" xr:uid="{B94342D9-7C4C-BA4D-ADC1-98519E3978EA}" name="Table51731862527278303" displayName="Table51731862527278303" ref="C15:F20" totalsRowShown="0" headerRowDxfId="341" dataDxfId="339" headerRowBorderDxfId="340">
  <autoFilter ref="C15:F20" xr:uid="{3DFA842B-756C-6C43-B440-BA793C7FA50F}"/>
  <tableColumns count="4">
    <tableColumn id="1" xr3:uid="{4E43345E-6C26-0746-AD45-18AE20D573C7}" name="Site" dataDxfId="338"/>
    <tableColumn id="2" xr3:uid="{3F9983A1-6EBA-7E4D-AD5F-13D25253D17F}" name="Target" dataDxfId="337"/>
    <tableColumn id="3" xr3:uid="{038D6AEC-56ED-EC49-B889-0984FC11C4DD}" name="Status" dataDxfId="336"/>
    <tableColumn id="4" xr3:uid="{E6A5D7B4-66D6-CC4A-8DBF-FEFA3830BCA6}" name="Comments" dataDxfId="335"/>
  </tableColumns>
  <tableStyleInfo name="TableStyleLight10"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8" xr:uid="{0338A5AD-1C30-FB46-A411-C0774421802B}" name="Table18319" displayName="Table18319" ref="B33:E36" totalsRowShown="0" headerRowDxfId="334" dataDxfId="332" headerRowBorderDxfId="333">
  <autoFilter ref="B33:E36" xr:uid="{0338A5AD-1C30-FB46-A411-C0774421802B}"/>
  <tableColumns count="4">
    <tableColumn id="1" xr3:uid="{8B1EB331-E06D-4541-952C-0388B73EFACA}" name="Disclosure" dataDxfId="331"/>
    <tableColumn id="3" xr3:uid="{C32B3D4E-D09A-AC4C-B8F5-46DDDA3237D4}" name="El Limon Complex" dataDxfId="330"/>
    <tableColumn id="2" xr3:uid="{2332BC96-3A69-3A4A-BD7A-99193EC5BF8A}" name="La Libertad Complex" dataDxfId="329"/>
    <tableColumn id="4" xr3:uid="{DFA258D6-7B13-A241-997C-6FE6969B1061}" name="Pan Mine" dataDxfId="328"/>
  </tableColumns>
  <tableStyleInfo name="TableStyleLight10"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9" xr:uid="{F8E96299-3CDE-AF47-BB43-D2505501642D}" name="Table923320" displayName="Table923320" ref="B47:E50" totalsRowShown="0" headerRowDxfId="327" dataDxfId="325" headerRowBorderDxfId="326">
  <autoFilter ref="B47:E50" xr:uid="{F8E96299-3CDE-AF47-BB43-D2505501642D}"/>
  <tableColumns count="4">
    <tableColumn id="1" xr3:uid="{94E03597-C041-C04B-81F5-1EA1A33B51DB}" name="Disclosure" dataDxfId="324"/>
    <tableColumn id="3" xr3:uid="{713F3AE6-35FB-2245-A927-FBF3E25AC3FA}" name="El Limon Complex" dataDxfId="323"/>
    <tableColumn id="4" xr3:uid="{67F743D1-0E28-EC43-82F0-382B043225EB}" name="La Libertad Complex" dataDxfId="322"/>
    <tableColumn id="5" xr3:uid="{0D70EE58-8508-7144-8520-FC91DD6F4FCF}" name="Pan Mine" dataDxfId="321"/>
  </tableColumns>
  <tableStyleInfo name="TableStyleLight10"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0" xr:uid="{D3EB39A8-E584-5548-BF57-1AB75ED388AE}" name="ASM_sites321" displayName="ASM_sites321" ref="B56:E58" totalsRowShown="0" headerRowDxfId="320" dataDxfId="318" headerRowBorderDxfId="319">
  <autoFilter ref="B56:E58" xr:uid="{D3EB39A8-E584-5548-BF57-1AB75ED388AE}"/>
  <tableColumns count="4">
    <tableColumn id="1" xr3:uid="{9BAAB419-DDD0-9944-96BA-91C7F07C08B6}" name="Disclosure" dataDxfId="317"/>
    <tableColumn id="2" xr3:uid="{1CA34854-3581-8E43-ACA8-CDE46BC5F481}" name="El Limon Complex" dataDxfId="316"/>
    <tableColumn id="3" xr3:uid="{C802E29B-5121-704B-A2FE-22744F23BDFD}" name="La Libertad Complex" dataDxfId="315"/>
    <tableColumn id="4" xr3:uid="{8481E8F3-F4FF-714A-98FA-1432F9A454F2}" name="Pan Mine" dataDxfId="314"/>
  </tableColumns>
  <tableStyleInfo name="TableStyleLight10"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1" xr:uid="{CD6A2122-20A9-2A42-97C9-669EFE7CC662}" name="ASM_conflicts322" displayName="ASM_conflicts322" ref="B63:E66" totalsRowShown="0" headerRowDxfId="313" dataDxfId="311" headerRowBorderDxfId="312">
  <autoFilter ref="B63:E66" xr:uid="{CD6A2122-20A9-2A42-97C9-669EFE7CC662}"/>
  <tableColumns count="4">
    <tableColumn id="1" xr3:uid="{3E25DACD-0771-334F-A26F-FD464346FAB3}" name="Disclosure" dataDxfId="310" totalsRowDxfId="309"/>
    <tableColumn id="2" xr3:uid="{2ECF450C-F3EF-0C4F-851F-F610BF0E3D9E}" name="El Limon Complex" dataDxfId="308" totalsRowDxfId="307"/>
    <tableColumn id="4" xr3:uid="{69C800AB-F6EF-C14F-A96E-61A8C1C1692C}" name="La Libertad Complex" dataDxfId="306" totalsRowDxfId="305"/>
    <tableColumn id="3" xr3:uid="{89C7BAED-5096-7748-ACB0-87C52437D31D}" name="Pan Mine" dataDxfId="304" totalsRowDxfId="303"/>
  </tableColumns>
  <tableStyleInfo name="TableStyleLight10"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2" xr:uid="{D1C56AF4-11F8-194C-A63D-E8FDE9D0A64C}" name="Good_quality_water323" displayName="Good_quality_water323" ref="B73:G76" totalsRowShown="0" headerRowDxfId="302" dataDxfId="300" headerRowBorderDxfId="301">
  <autoFilter ref="B73:G76" xr:uid="{D1C56AF4-11F8-194C-A63D-E8FDE9D0A64C}"/>
  <tableColumns count="6">
    <tableColumn id="1" xr3:uid="{29E3DD04-9306-D349-872E-701E89696A4C}" name="Trailing of water pollution avoided due to Calibre ore purchase program with artisanal miners FY2020-2023(1)" dataDxfId="299"/>
    <tableColumn id="2" xr3:uid="{AAD7A27E-59FD-A540-8FFB-15A93D761844}" name="FY2023" dataDxfId="298">
      <calculatedColumnFormula>C73*3.519</calculatedColumnFormula>
    </tableColumn>
    <tableColumn id="4" xr3:uid="{1B626A00-C5C5-9A4C-8DCD-7732C26D2659}" name="FY2022" dataDxfId="297"/>
    <tableColumn id="7" xr3:uid="{D6636544-1444-DE45-B6D2-249E7D06CDA9}" name="FY2021" dataDxfId="296"/>
    <tableColumn id="6" xr3:uid="{44857198-4965-1141-8621-9CC78A1EC799}" name="FY2020" dataDxfId="295"/>
    <tableColumn id="5" xr3:uid="{5456FDDC-9D9B-C04A-8051-476B6221D119}" name="Total FY2020-2023" dataDxfId="294">
      <calculatedColumnFormula>SUM(Good_quality_water323[[#This Row],[FY2023]:[FY2020]])</calculatedColumnFormula>
    </tableColumn>
  </tableColumns>
  <tableStyleInfo name="TableStyleLight10"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3" xr:uid="{57E331F2-E00B-DD45-BDDA-42E8BDAE581C}" name="Table46178168229239258271302324" displayName="Table46178168229239258271302324" ref="C21:D23" totalsRowShown="0" headerRowDxfId="293" dataDxfId="292">
  <autoFilter ref="C21:D23" xr:uid="{CCB24B89-9C97-4C47-B851-C1DAA37E803E}"/>
  <tableColumns count="2">
    <tableColumn id="1" xr3:uid="{2047AFD0-975B-BB40-B4EF-CD13CB44C761}" name="Site" dataDxfId="291"/>
    <tableColumn id="2" xr3:uid="{A350C69B-5C51-CB42-A272-C992ED4E1E81}" name="Target" dataDxfId="290"/>
  </tableColumns>
  <tableStyleInfo name="TableStyleLight10"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4" xr:uid="{6F45C4B5-BD85-1F41-BFDE-9F17CB01F08D}" name="Table51731862527278303325" displayName="Table51731862527278303325" ref="C15:F18" totalsRowShown="0" headerRowDxfId="289" dataDxfId="288">
  <autoFilter ref="C15:F18" xr:uid="{3DFA842B-756C-6C43-B440-BA793C7FA50F}"/>
  <tableColumns count="4">
    <tableColumn id="1" xr3:uid="{48E9666A-1CFE-684D-83EE-BD5C0C0AF345}" name="Site" dataDxfId="287"/>
    <tableColumn id="2" xr3:uid="{59DAC268-7A2D-1D47-BB67-78E39D4017BD}" name="Target" dataDxfId="286"/>
    <tableColumn id="3" xr3:uid="{3F1EC65A-4CAE-8A41-B1A2-0312F4E236CB}" name="Status" dataDxfId="285"/>
    <tableColumn id="4" xr3:uid="{D5FFB285-2208-DB45-8097-55144412692A}" name="Comments" dataDxfId="284"/>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5331FB40-76FB-CA45-80EE-219CDB8AF027}" name="Table5173125" displayName="Table5173125" ref="C16:F21" totalsRowShown="0" headerRowDxfId="851" dataDxfId="849" headerRowBorderDxfId="850">
  <autoFilter ref="C16:F21" xr:uid="{5331FB40-76FB-CA45-80EE-219CDB8AF027}"/>
  <tableColumns count="4">
    <tableColumn id="1" xr3:uid="{164D2598-A738-134F-B89F-2C20C1A014E5}" name="Site" dataDxfId="848"/>
    <tableColumn id="2" xr3:uid="{7FC3C60F-6026-154F-8C98-6E56ED73ADF1}" name="Target" dataDxfId="847"/>
    <tableColumn id="3" xr3:uid="{A1B94F4D-26F5-5449-AFEE-9EF6205EAFD5}" name="Status" dataDxfId="846"/>
    <tableColumn id="4" xr3:uid="{0595C7AA-6B0E-E446-B82E-DF2213EBC2C9}" name="Comments" dataDxfId="845"/>
  </tableColumns>
  <tableStyleInfo name="TableStyleLight10"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0" xr:uid="{D96D9636-E21B-064A-9E99-439400E7FA74}" name="Table14111418331" displayName="Table14111418331" ref="B30:F33" headerRowDxfId="283" dataDxfId="281" totalsRowDxfId="280" headerRowBorderDxfId="282">
  <autoFilter ref="B30:F33" xr:uid="{D96D9636-E21B-064A-9E99-439400E7FA74}"/>
  <tableColumns count="5">
    <tableColumn id="1" xr3:uid="{E5FC0C80-E045-3446-9EC6-8CCA134DCA5B}" name="Disclosure" totalsRowLabel="Total" dataDxfId="279" totalsRowDxfId="278"/>
    <tableColumn id="8" xr3:uid="{33AEAD2F-7B64-C24D-B134-6504FDC013E3}" name="FY2023" dataDxfId="277"/>
    <tableColumn id="2" xr3:uid="{96656DA6-423D-6848-8087-18078C8F05EA}" name="FY2022" dataDxfId="276" totalsRowDxfId="275"/>
    <tableColumn id="3" xr3:uid="{E061CF4D-EEE0-094C-B557-F447E38138E7}" name="FY2021" dataDxfId="274" totalsRowDxfId="273"/>
    <tableColumn id="7" xr3:uid="{007DC62F-3F4D-F04B-9D45-CBFB84E91270}" name="FY2020" dataDxfId="272" totalsRowDxfId="271"/>
  </tableColumns>
  <tableStyleInfo name="TableStyleLight10"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1" xr:uid="{0060A399-01BC-A440-A59C-BF7819F26487}" name="Table141114105332" displayName="Table141114105332" ref="B38:F43" headerRowDxfId="270" dataDxfId="268" totalsRowDxfId="267" headerRowBorderDxfId="269">
  <autoFilter ref="B38:F43" xr:uid="{0060A399-01BC-A440-A59C-BF7819F26487}"/>
  <tableColumns count="5">
    <tableColumn id="1" xr3:uid="{E83B7C03-70AA-AF4D-B464-6FD5C74CBF54}" name="Disclosure" totalsRowLabel="Total" dataDxfId="266" totalsRowDxfId="265"/>
    <tableColumn id="8" xr3:uid="{96116758-EF18-2E46-893A-FE3F069CDBCA}" name="FY2023" dataDxfId="264"/>
    <tableColumn id="2" xr3:uid="{B6BA990B-09CE-F847-9819-31366B832820}" name="FY2022" dataDxfId="263" totalsRowDxfId="262"/>
    <tableColumn id="3" xr3:uid="{43BB91DE-7EFE-B14B-830E-325020464A1A}" name="FY2021" dataDxfId="261" totalsRowDxfId="260"/>
    <tableColumn id="7" xr3:uid="{0434B50E-8274-AD4C-892D-B8F16B6BDE4B}" name="FY2020" dataDxfId="259" totalsRowDxfId="258"/>
  </tableColumns>
  <tableStyleInfo name="TableStyleLight10"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2" xr:uid="{6C28A02E-BD88-FE4A-A87A-5C615DA16002}" name="Table1411141821333" displayName="Table1411141821333" ref="B48:F51" headerRowDxfId="257" dataDxfId="255" totalsRowDxfId="254" headerRowBorderDxfId="256">
  <autoFilter ref="B48:F51" xr:uid="{6C28A02E-BD88-FE4A-A87A-5C615DA16002}"/>
  <tableColumns count="5">
    <tableColumn id="1" xr3:uid="{28484875-F8F9-4E4E-8CD1-F0484AE8F03C}" name="Disclosure" totalsRowLabel="Total" dataDxfId="253" totalsRowDxfId="252"/>
    <tableColumn id="8" xr3:uid="{430F5292-FA53-AC49-AEEB-58ACBA1DFE72}" name="FY2023" dataDxfId="251"/>
    <tableColumn id="2" xr3:uid="{D7EA972A-EA87-7740-AF96-97103549130E}" name="FY2022" dataDxfId="250" totalsRowDxfId="249"/>
    <tableColumn id="3" xr3:uid="{B6043EBC-7FAC-924B-A940-5A597FC90C48}" name="FY2021" dataDxfId="248" totalsRowDxfId="247"/>
    <tableColumn id="7" xr3:uid="{2A7FBD6E-5557-694E-A786-9B6918EE11F3}" name="FY2020" dataDxfId="246" totalsRowDxfId="245"/>
  </tableColumns>
  <tableStyleInfo name="TableStyleLight10"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3" xr:uid="{A9B0B28B-A05A-EA4C-884B-E23FA9A6FF7C}" name="Table1411149108334" displayName="Table1411149108334" ref="B56:F61" headerRowDxfId="244" dataDxfId="242" totalsRowDxfId="241" headerRowBorderDxfId="243">
  <autoFilter ref="B56:F61" xr:uid="{A9B0B28B-A05A-EA4C-884B-E23FA9A6FF7C}"/>
  <tableColumns count="5">
    <tableColumn id="1" xr3:uid="{3365E226-16A3-2D4B-AF9A-77472FF3BCFC}" name="Disclosure" totalsRowLabel="Total" dataDxfId="240" totalsRowDxfId="239"/>
    <tableColumn id="8" xr3:uid="{6D62FD74-F0BC-3C4D-8C5C-8A3084D78725}" name="FY2023" dataDxfId="238"/>
    <tableColumn id="2" xr3:uid="{B9B20740-F1AC-DD4D-B4AB-7FE51EA3E5B9}" name="FY2022" dataDxfId="237" totalsRowDxfId="236"/>
    <tableColumn id="3" xr3:uid="{2830F3B4-5C34-1C46-8551-EBC98B6F882E}" name="FY2021" dataDxfId="235" totalsRowDxfId="234"/>
    <tableColumn id="7" xr3:uid="{90712203-ABC8-364A-9DBD-39B4996529B7}" name="FY2020" dataDxfId="233" totalsRowDxfId="232"/>
  </tableColumns>
  <tableStyleInfo name="TableStyleLight10"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4" xr:uid="{939BC16F-7C07-EF41-9E7E-BE1C3BF2EC30}" name="Table10109335" displayName="Table10109335" ref="B66:E70" totalsRowShown="0" headerRowDxfId="231" dataDxfId="229" headerRowBorderDxfId="230">
  <autoFilter ref="B66:E70" xr:uid="{939BC16F-7C07-EF41-9E7E-BE1C3BF2EC30}"/>
  <tableColumns count="4">
    <tableColumn id="1" xr3:uid="{C74DA674-18E3-8D4D-BA4F-C883CB6FF4B4}" name="Disclosure" dataDxfId="228"/>
    <tableColumn id="2" xr3:uid="{EB3919C8-8087-9045-98C5-B808E4188B52}" name="El Limon Complex" dataDxfId="227"/>
    <tableColumn id="6" xr3:uid="{289EA1BE-A578-8949-B4E8-68B7D2FD91A2}" name="La Libertad Complex" dataDxfId="226"/>
    <tableColumn id="7" xr3:uid="{2FC33E0A-2076-0C48-8089-DDC67C37C0C4}" name="Pan Mine" dataDxfId="225"/>
  </tableColumns>
  <tableStyleInfo name="TableStyleLight10"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5" xr:uid="{E6EF8712-7461-7145-B587-1C7CDC950217}" name="Table10183110101336" displayName="Table10183110101336" ref="B75:C77" totalsRowShown="0" headerRowDxfId="224" dataDxfId="222" headerRowBorderDxfId="223">
  <autoFilter ref="B75:C77" xr:uid="{E6EF8712-7461-7145-B587-1C7CDC950217}"/>
  <tableColumns count="2">
    <tableColumn id="1" xr3:uid="{41460857-5B8C-EF46-B9B4-0A1C9C06F3C7}" name="Disclosure" dataDxfId="221"/>
    <tableColumn id="3" xr3:uid="{186EAA73-6A3D-B24D-A63F-1035086CD0BC}" name="Calibre Response" dataDxfId="220"/>
  </tableColumns>
  <tableStyleInfo name="TableStyleLight10"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6" xr:uid="{DF818E2E-BF9C-264B-8EB3-0A905D238918}" name="Table10183110337" displayName="Table10183110337" ref="B82:C85" totalsRowShown="0" headerRowDxfId="219" dataDxfId="217" headerRowBorderDxfId="218">
  <autoFilter ref="B82:C85" xr:uid="{DF818E2E-BF9C-264B-8EB3-0A905D238918}"/>
  <tableColumns count="2">
    <tableColumn id="1" xr3:uid="{DA2160B1-B632-DB41-954A-9ADE1A95EF2C}" name="Disclosure" dataDxfId="216"/>
    <tableColumn id="3" xr3:uid="{50C43177-1CA2-A041-9122-F0537361A154}" name="Calibre Response" dataDxfId="215"/>
  </tableColumns>
  <tableStyleInfo name="TableStyleLight10"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8" xr:uid="{17D7C7E2-8766-464D-9A6F-B437B5DF07A6}" name="Table51731862527278303325339" displayName="Table51731862527278303325339" ref="C15:F17" totalsRowShown="0" headerRowDxfId="214" dataDxfId="212" headerRowBorderDxfId="213">
  <autoFilter ref="C15:F17" xr:uid="{3DFA842B-756C-6C43-B440-BA793C7FA50F}"/>
  <tableColumns count="4">
    <tableColumn id="1" xr3:uid="{6B4D7D39-0C28-9A46-9884-7F99EBF1F07D}" name="Site" dataDxfId="211"/>
    <tableColumn id="2" xr3:uid="{F6DA4E27-C29D-3744-B61C-0ABA630D7A0E}" name="Target" dataDxfId="210"/>
    <tableColumn id="3" xr3:uid="{E9B334A7-0C2C-9C4C-9D49-A00EC46C6DAE}" name="Status" dataDxfId="209"/>
    <tableColumn id="4" xr3:uid="{134CB5E2-8824-564E-8EEA-12175D19D2F0}" name="Comments" dataDxfId="208"/>
  </tableColumns>
  <tableStyleInfo name="TableStyleLight10"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6" xr:uid="{0038432B-343E-5E4F-A8C8-58AD109C31B7}" name="Table46178172185216347" displayName="Table46178172185216347" ref="C20:D22" totalsRowShown="0" headerRowDxfId="207" dataDxfId="205" headerRowBorderDxfId="206">
  <autoFilter ref="C20:D22" xr:uid="{0038432B-343E-5E4F-A8C8-58AD109C31B7}"/>
  <tableColumns count="2">
    <tableColumn id="1" xr3:uid="{0E0696D6-07C2-9644-892D-E77DB0B8D173}" name="Site" dataDxfId="204"/>
    <tableColumn id="2" xr3:uid="{D15C31E1-162E-894A-BA34-34FB66C615B1}" name="Target" dataDxfId="203"/>
  </tableColumns>
  <tableStyleInfo name="TableStyleLight10"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7" xr:uid="{A3CF2565-4B95-F840-9877-797F326057FF}" name="Table11562348" displayName="Table11562348" ref="B29:F32" totalsRowShown="0" headerRowDxfId="202" dataDxfId="200" headerRowBorderDxfId="201">
  <autoFilter ref="B29:F32" xr:uid="{A3CF2565-4B95-F840-9877-797F326057FF}"/>
  <tableColumns count="5">
    <tableColumn id="1" xr3:uid="{F1A92C51-57DA-964C-9376-869DD4DD1F6F}" name="Disclosure" dataDxfId="199"/>
    <tableColumn id="2" xr3:uid="{DA3F96D0-6D12-B643-AB1B-E0A6DACF5AE6}" name="FY2023" dataDxfId="198"/>
    <tableColumn id="3" xr3:uid="{1542C110-C765-DB4B-8A1F-DDBFDDF0940E}" name="FY2022" dataDxfId="197"/>
    <tableColumn id="4" xr3:uid="{2F010FDA-0A02-5845-BAD0-9DE591AFB954}" name="FY2021" dataDxfId="196"/>
    <tableColumn id="5" xr3:uid="{232593EF-0514-1E46-8C13-0B24B3BB079A}" name="FY2020" dataDxfId="195"/>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BAA6EE58-9BAA-A74E-A982-177BB81DD622}" name="Table46178172128" displayName="Table46178172128" ref="C24:D27" totalsRowShown="0" headerRowDxfId="844" dataDxfId="842" headerRowBorderDxfId="843">
  <autoFilter ref="C24:D27" xr:uid="{BAA6EE58-9BAA-A74E-A982-177BB81DD622}"/>
  <tableColumns count="2">
    <tableColumn id="1" xr3:uid="{AF9A5CF7-7578-6142-9ADC-F6107C22A114}" name="Site" dataDxfId="841"/>
    <tableColumn id="2" xr3:uid="{785CFD71-C693-F848-84BD-810077C0270C}" name="Target" dataDxfId="840"/>
  </tableColumns>
  <tableStyleInfo name="TableStyleLight10"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1" xr:uid="{C9D7CF7F-7589-934B-BB4C-AAEBF8664ECD}" name="Table5173186188352" displayName="Table5173186188352" ref="C15:F17" totalsRowShown="0" headerRowDxfId="194" dataDxfId="192" headerRowBorderDxfId="193">
  <autoFilter ref="C15:F17" xr:uid="{C9D7CF7F-7589-934B-BB4C-AAEBF8664ECD}"/>
  <tableColumns count="4">
    <tableColumn id="1" xr3:uid="{6ED84545-5200-B14E-BF30-85BF9F24DE57}" name="Site" dataDxfId="191"/>
    <tableColumn id="2" xr3:uid="{3DB8B09C-CA97-4B4E-AC99-2EE56B4DAFA7}" name="Target" dataDxfId="190"/>
    <tableColumn id="3" xr3:uid="{0BBCA068-171F-4643-B282-84E010B6F667}" name="Status" dataDxfId="189"/>
    <tableColumn id="4" xr3:uid="{C271AFDF-FE47-634F-9BFC-34493080E166}" name="Comments" dataDxfId="188"/>
  </tableColumns>
  <tableStyleInfo name="TableStyleLight10"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2" xr:uid="{DE9124D2-5FE6-C547-9A12-7986A6268FD2}" name="Table46178172185187353" displayName="Table46178172185187353" ref="C20:D26" totalsRowShown="0" headerRowDxfId="187" dataDxfId="185" headerRowBorderDxfId="186">
  <autoFilter ref="C20:D26" xr:uid="{DE9124D2-5FE6-C547-9A12-7986A6268FD2}"/>
  <tableColumns count="2">
    <tableColumn id="1" xr3:uid="{B956E0BD-A690-5D4C-8B72-C91ED5A77CEB}" name="Site" dataDxfId="184"/>
    <tableColumn id="2" xr3:uid="{67BB5943-7750-944C-80D7-181EBA6DF4A2}" name="Target" dataDxfId="183"/>
  </tableColumns>
  <tableStyleInfo name="TableStyleLight10"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3" xr:uid="{E38D3049-17A7-9C43-B0D2-1169FCD10312}" name="Table185354" displayName="Table185354" ref="B34:F61" totalsRowShown="0" headerRowDxfId="7" dataDxfId="6" headerRowBorderDxfId="5">
  <autoFilter ref="B34:F61" xr:uid="{E38D3049-17A7-9C43-B0D2-1169FCD10312}"/>
  <tableColumns count="5">
    <tableColumn id="1" xr3:uid="{2C057B71-23EC-5549-A64B-3BC272B29989}" name="Site" dataDxfId="4"/>
    <tableColumn id="2" xr3:uid="{F3CD587D-3EAE-5946-A5F9-F65942F6BDB4}" name="FY2023" dataDxfId="3"/>
    <tableColumn id="3" xr3:uid="{3F3C497E-4886-5A48-AE79-D076617EBAA1}" name="FY2022" dataDxfId="2"/>
    <tableColumn id="4" xr3:uid="{C6A9D43F-044F-4243-8016-65FED462677F}" name="FY2021" dataDxfId="1"/>
    <tableColumn id="5" xr3:uid="{342B273A-77A5-5743-8772-53662DF7FBF9}" name="FY2020" dataDxfId="0"/>
  </tableColumns>
  <tableStyleInfo name="TableStyleLight10"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5" xr:uid="{31E6DADC-945B-FA44-AA70-F4DDF16A0306}" name="Table1356" displayName="Table1356" ref="B96:E101" totalsRowShown="0" headerRowDxfId="182" dataDxfId="180" headerRowBorderDxfId="181">
  <autoFilter ref="B96:E101" xr:uid="{31E6DADC-945B-FA44-AA70-F4DDF16A0306}"/>
  <tableColumns count="4">
    <tableColumn id="1" xr3:uid="{5880F0B1-63CE-D449-A62C-F5B77B58F3D5}" name="Stakeholder Group" dataDxfId="179"/>
    <tableColumn id="2" xr3:uid="{46FEEDFD-CC45-E74C-ACD4-024D75B6AADF}" name="Generated value" dataDxfId="178"/>
    <tableColumn id="3" xr3:uid="{595D5DF0-E4E0-4049-8992-589319A96C8D}" name="Nicaragua" dataDxfId="177"/>
    <tableColumn id="4" xr3:uid="{CBBF1EC8-883C-FA4F-B064-FA09136235ED}" name="United States" dataDxfId="176"/>
  </tableColumns>
  <tableStyleInfo name="TableStyleLight10"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6" xr:uid="{4E556048-9927-AA42-82DB-D35AA2C63789}" name="Table15106357" displayName="Table15106357" ref="B121:F133" totalsRowShown="0" headerRowDxfId="175" dataDxfId="173" headerRowBorderDxfId="174">
  <autoFilter ref="B121:F133" xr:uid="{4E556048-9927-AA42-82DB-D35AA2C63789}"/>
  <tableColumns count="5">
    <tableColumn id="1" xr3:uid="{6E1437AC-5622-A94A-A934-C70C83836FD0}" name="Proportion of spending (%)" dataDxfId="172"/>
    <tableColumn id="2" xr3:uid="{D268E84C-D261-AF42-803A-4079FB2AF280}" name="FY2023" dataDxfId="171">
      <calculatedColumnFormula>C108/#REF!</calculatedColumnFormula>
    </tableColumn>
    <tableColumn id="3" xr3:uid="{E722420E-84C6-694A-925B-5FFE5D4C400B}" name="FY2022" dataDxfId="170"/>
    <tableColumn id="4" xr3:uid="{FC8D84B6-58FE-494A-AADF-6F4C0A69A08D}" name="FY2021" dataDxfId="169"/>
    <tableColumn id="5" xr3:uid="{8F780D61-8299-6A4C-BD57-2917695AF2DB}" name="FY2020" dataDxfId="168"/>
  </tableColumns>
  <tableStyleInfo name="TableStyleLight10"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7" xr:uid="{C31A3B20-40A0-C744-80D1-5581162EFF78}" name="Table1517107358" displayName="Table1517107358" ref="B107:F119" totalsRowShown="0" headerRowDxfId="167" dataDxfId="165" headerRowBorderDxfId="166">
  <autoFilter ref="B107:F119" xr:uid="{C31A3B20-40A0-C744-80D1-5581162EFF78}"/>
  <tableColumns count="5">
    <tableColumn id="1" xr3:uid="{97CDACAB-CC71-9A42-8F49-D0B08708145F}" name="Procurement spent (USD$)" dataDxfId="164"/>
    <tableColumn id="2" xr3:uid="{92FB3AA7-4689-3E47-86F4-5172B4ED880A}" name="FY2023" dataDxfId="163">
      <calculatedColumnFormula>SUM(C109:C111)</calculatedColumnFormula>
    </tableColumn>
    <tableColumn id="3" xr3:uid="{A3856B21-B18B-9C49-9B92-D74016FD6C3D}" name="FY2022(4)" dataDxfId="162"/>
    <tableColumn id="4" xr3:uid="{437B1777-87F0-8843-84B6-4E9CA7419CD9}" name="FY2021" dataDxfId="161"/>
    <tableColumn id="5" xr3:uid="{40D060D7-2EEE-C04B-A474-12130B5BB900}" name="FY2020" dataDxfId="160"/>
  </tableColumns>
  <tableStyleInfo name="TableStyleLight10"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8" xr:uid="{2D386AE2-3E91-A844-910C-38F06782F995}" name="Table17359" displayName="Table17359" ref="B139:D146" totalsRowShown="0" headerRowDxfId="159" dataDxfId="157" headerRowBorderDxfId="158" tableBorderDxfId="156">
  <autoFilter ref="B139:D146" xr:uid="{2D386AE2-3E91-A844-910C-38F06782F995}"/>
  <tableColumns count="3">
    <tableColumn id="1" xr3:uid="{FBC9E223-20CF-5342-990E-F398C3EC907B}" name="Disclosure" dataDxfId="155"/>
    <tableColumn id="2" xr3:uid="{79485318-EE45-2447-84CF-DB3294777ED3}" name="Nicaragua" dataDxfId="154"/>
    <tableColumn id="3" xr3:uid="{E371D987-6ADB-9C4C-8EF9-36BC7F217CF7}" name="United States" dataDxfId="153"/>
  </tableColumns>
  <tableStyleInfo name="TableStyleLight10"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9" xr:uid="{CEC4DED7-08CD-A74B-93ED-054A317FC389}" name="Table1721360" displayName="Table1721360" ref="B151:D153" totalsRowShown="0" headerRowDxfId="152" dataDxfId="150" headerRowBorderDxfId="151" tableBorderDxfId="149">
  <autoFilter ref="B151:D153" xr:uid="{CEC4DED7-08CD-A74B-93ED-054A317FC389}"/>
  <tableColumns count="3">
    <tableColumn id="1" xr3:uid="{FC3BA91A-3FA9-2D4A-8629-8E8450FCCE4A}" name="Disclosure" dataDxfId="148"/>
    <tableColumn id="2" xr3:uid="{E1361877-D1B3-3B44-96B8-ED1AFC3C954F}" name="Nicaragua" dataDxfId="147"/>
    <tableColumn id="3" xr3:uid="{8E866D70-72AB-494C-BC74-1894139F4D46}" name="United States" dataDxfId="146"/>
  </tableColumns>
  <tableStyleInfo name="TableStyleLight10"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4" xr:uid="{8B893206-19AF-BB4B-A97A-6D656DF03910}" name="Table115355" displayName="Table115355" ref="B79:J90" totalsRowShown="0" headerRowDxfId="145" dataDxfId="143" headerRowBorderDxfId="144">
  <autoFilter ref="B79:J90" xr:uid="{8B893206-19AF-BB4B-A97A-6D656DF03910}"/>
  <sortState xmlns:xlrd2="http://schemas.microsoft.com/office/spreadsheetml/2017/richdata2" ref="B80:J90">
    <sortCondition ref="B79:B90"/>
  </sortState>
  <tableColumns count="9">
    <tableColumn id="1" xr3:uid="{3DB5DBC3-BF4F-DE4C-9C7A-E4DD942E2FAF}" name="Site" dataDxfId="142"/>
    <tableColumn id="2" xr3:uid="{ED88F25A-99A0-2C49-8C41-96CB4C779CA4}" name="Type of infrastructure supported(1)" dataDxfId="141"/>
    <tableColumn id="3" xr3:uid="{E5908AFC-7CC7-D94C-8F1E-67DB4B0667BD}" name="Significant infrastructure or services provided (1)" dataDxfId="140"/>
    <tableColumn id="4" xr3:uid="{D39D068F-4091-224A-92FF-0B0BEB43E870}" name="Location" dataDxfId="139"/>
    <tableColumn id="5" xr3:uid="{A2F205FC-2153-C24E-BDFF-ACDE7A11D6EB}" name="Investment FY2023 (USD)" dataDxfId="138"/>
    <tableColumn id="6" xr3:uid="{A692B56A-E755-1847-B50E-E3E385152518}" name="Type of investment" dataDxfId="137"/>
    <tableColumn id="7" xr3:uid="{87679BD5-5B5D-1A45-86AD-469FA7B92C40}" name="Beneficiaries (#)" dataDxfId="136"/>
    <tableColumn id="9" xr3:uid="{2DA97149-55BB-9444-9566-6A12D78467A9}" name="Community needs assessment conducted to determine need for infrastructure and services? If yes, how did it inform the investment or service supported?" dataDxfId="135"/>
    <tableColumn id="8" xr3:uid="{9A0091A4-E7E5-BF42-8286-731BC9F7F671}" name="Current or expected impacts on communities and local economies" dataDxfId="134"/>
  </tableColumns>
  <tableStyleInfo name="TableStyleLight10"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02310B-0671-40F7-975C-3F60C4E574B5}" name="Table1" displayName="Table1" ref="B67:C73" totalsRowShown="0" headerRowDxfId="133" headerRowBorderDxfId="132" tableBorderDxfId="131">
  <autoFilter ref="B67:C73" xr:uid="{4E02310B-0671-40F7-975C-3F60C4E574B5}"/>
  <tableColumns count="2">
    <tableColumn id="1" xr3:uid="{8A674F02-24FC-4BC4-BDA7-18E9671037D1}" name="Site" dataDxfId="130"/>
    <tableColumn id="2" xr3:uid="{FA912180-7555-40D5-91D8-F26E3DA9C981}" name="Community Investment FY2023 ($USD)" dataDxfId="129"/>
  </tableColumns>
  <tableStyleInfo showFirstColumn="0" showLastColumn="0" showRowStripes="1" showColumnStripes="0"/>
</table>
</file>

<file path=xl/theme/theme1.xml><?xml version="1.0" encoding="utf-8"?>
<a:theme xmlns:a="http://schemas.openxmlformats.org/drawingml/2006/main" name="Office Theme">
  <a:themeElements>
    <a:clrScheme name="Calibre">
      <a:dk1>
        <a:srgbClr val="002E5D"/>
      </a:dk1>
      <a:lt1>
        <a:sysClr val="window" lastClr="FFFFFF"/>
      </a:lt1>
      <a:dk2>
        <a:srgbClr val="002E5D"/>
      </a:dk2>
      <a:lt2>
        <a:srgbClr val="E7E6E6"/>
      </a:lt2>
      <a:accent1>
        <a:srgbClr val="002E5D"/>
      </a:accent1>
      <a:accent2>
        <a:srgbClr val="F93822"/>
      </a:accent2>
      <a:accent3>
        <a:srgbClr val="0070C0"/>
      </a:accent3>
      <a:accent4>
        <a:srgbClr val="001F60"/>
      </a:accent4>
      <a:accent5>
        <a:srgbClr val="BE2A1D"/>
      </a:accent5>
      <a:accent6>
        <a:srgbClr val="001726"/>
      </a:accent6>
      <a:hlink>
        <a:srgbClr val="0070C0"/>
      </a:hlink>
      <a:folHlink>
        <a:srgbClr val="0070C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calibremining.com/corporate/corporate-governance/" TargetMode="External"/><Relationship Id="rId7" Type="http://schemas.openxmlformats.org/officeDocument/2006/relationships/drawing" Target="../drawings/drawing1.xml"/><Relationship Id="rId2" Type="http://schemas.openxmlformats.org/officeDocument/2006/relationships/hyperlink" Target="https://www.calibremining.com/investors/estma/" TargetMode="External"/><Relationship Id="rId1" Type="http://schemas.openxmlformats.org/officeDocument/2006/relationships/hyperlink" Target="https://www.calibremining.com/investors/financials-reports/" TargetMode="External"/><Relationship Id="rId6" Type="http://schemas.openxmlformats.org/officeDocument/2006/relationships/hyperlink" Target="https://www.calibremining.com/investors/agm-materials/" TargetMode="External"/><Relationship Id="rId5" Type="http://schemas.openxmlformats.org/officeDocument/2006/relationships/hyperlink" Target="https://www.calibremining.com/esg/overview/" TargetMode="External"/><Relationship Id="rId4" Type="http://schemas.openxmlformats.org/officeDocument/2006/relationships/hyperlink" Target="https://www.calibremining.com/esg/overview/"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7.xml"/><Relationship Id="rId3" Type="http://schemas.openxmlformats.org/officeDocument/2006/relationships/table" Target="../tables/table72.xml"/><Relationship Id="rId7" Type="http://schemas.openxmlformats.org/officeDocument/2006/relationships/table" Target="../tables/table76.xml"/><Relationship Id="rId2" Type="http://schemas.openxmlformats.org/officeDocument/2006/relationships/table" Target="../tables/table71.xml"/><Relationship Id="rId1" Type="http://schemas.openxmlformats.org/officeDocument/2006/relationships/drawing" Target="../drawings/drawing10.xml"/><Relationship Id="rId6" Type="http://schemas.openxmlformats.org/officeDocument/2006/relationships/table" Target="../tables/table75.xml"/><Relationship Id="rId5" Type="http://schemas.openxmlformats.org/officeDocument/2006/relationships/table" Target="../tables/table74.xml"/><Relationship Id="rId4" Type="http://schemas.openxmlformats.org/officeDocument/2006/relationships/table" Target="../tables/table73.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84.xml"/><Relationship Id="rId3" Type="http://schemas.openxmlformats.org/officeDocument/2006/relationships/table" Target="../tables/table79.xml"/><Relationship Id="rId7" Type="http://schemas.openxmlformats.org/officeDocument/2006/relationships/table" Target="../tables/table83.xml"/><Relationship Id="rId2" Type="http://schemas.openxmlformats.org/officeDocument/2006/relationships/table" Target="../tables/table78.xml"/><Relationship Id="rId1" Type="http://schemas.openxmlformats.org/officeDocument/2006/relationships/drawing" Target="../drawings/drawing11.xml"/><Relationship Id="rId6" Type="http://schemas.openxmlformats.org/officeDocument/2006/relationships/table" Target="../tables/table82.xml"/><Relationship Id="rId5" Type="http://schemas.openxmlformats.org/officeDocument/2006/relationships/table" Target="../tables/table81.xml"/><Relationship Id="rId10" Type="http://schemas.openxmlformats.org/officeDocument/2006/relationships/table" Target="../tables/table86.xml"/><Relationship Id="rId4" Type="http://schemas.openxmlformats.org/officeDocument/2006/relationships/table" Target="../tables/table80.xml"/><Relationship Id="rId9" Type="http://schemas.openxmlformats.org/officeDocument/2006/relationships/table" Target="../tables/table85.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88.xml"/><Relationship Id="rId2" Type="http://schemas.openxmlformats.org/officeDocument/2006/relationships/table" Target="../tables/table87.xml"/><Relationship Id="rId1" Type="http://schemas.openxmlformats.org/officeDocument/2006/relationships/drawing" Target="../drawings/drawing12.xml"/><Relationship Id="rId4" Type="http://schemas.openxmlformats.org/officeDocument/2006/relationships/table" Target="../tables/table89.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96.xml"/><Relationship Id="rId3" Type="http://schemas.openxmlformats.org/officeDocument/2006/relationships/table" Target="../tables/table91.xml"/><Relationship Id="rId7" Type="http://schemas.openxmlformats.org/officeDocument/2006/relationships/table" Target="../tables/table95.xml"/><Relationship Id="rId2" Type="http://schemas.openxmlformats.org/officeDocument/2006/relationships/table" Target="../tables/table90.xml"/><Relationship Id="rId1" Type="http://schemas.openxmlformats.org/officeDocument/2006/relationships/drawing" Target="../drawings/drawing13.xml"/><Relationship Id="rId6" Type="http://schemas.openxmlformats.org/officeDocument/2006/relationships/table" Target="../tables/table94.xml"/><Relationship Id="rId11" Type="http://schemas.openxmlformats.org/officeDocument/2006/relationships/table" Target="../tables/table99.xml"/><Relationship Id="rId5" Type="http://schemas.openxmlformats.org/officeDocument/2006/relationships/table" Target="../tables/table93.xml"/><Relationship Id="rId10" Type="http://schemas.openxmlformats.org/officeDocument/2006/relationships/table" Target="../tables/table98.xml"/><Relationship Id="rId4" Type="http://schemas.openxmlformats.org/officeDocument/2006/relationships/table" Target="../tables/table92.xml"/><Relationship Id="rId9" Type="http://schemas.openxmlformats.org/officeDocument/2006/relationships/table" Target="../tables/table9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01.xml"/><Relationship Id="rId2" Type="http://schemas.openxmlformats.org/officeDocument/2006/relationships/table" Target="../tables/table100.xml"/><Relationship Id="rId1" Type="http://schemas.openxmlformats.org/officeDocument/2006/relationships/drawing" Target="../drawings/drawing14.xml"/><Relationship Id="rId5" Type="http://schemas.openxmlformats.org/officeDocument/2006/relationships/table" Target="../tables/table103.xml"/><Relationship Id="rId4" Type="http://schemas.openxmlformats.org/officeDocument/2006/relationships/table" Target="../tables/table10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05.xml"/><Relationship Id="rId2" Type="http://schemas.openxmlformats.org/officeDocument/2006/relationships/table" Target="../tables/table104.xml"/><Relationship Id="rId1" Type="http://schemas.openxmlformats.org/officeDocument/2006/relationships/drawing" Target="../drawings/drawing15.xml"/><Relationship Id="rId5" Type="http://schemas.openxmlformats.org/officeDocument/2006/relationships/table" Target="../tables/table107.xml"/><Relationship Id="rId4" Type="http://schemas.openxmlformats.org/officeDocument/2006/relationships/table" Target="../tables/table106.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114.xml"/><Relationship Id="rId3" Type="http://schemas.openxmlformats.org/officeDocument/2006/relationships/table" Target="../tables/table109.xml"/><Relationship Id="rId7" Type="http://schemas.openxmlformats.org/officeDocument/2006/relationships/table" Target="../tables/table113.xml"/><Relationship Id="rId2" Type="http://schemas.openxmlformats.org/officeDocument/2006/relationships/table" Target="../tables/table108.xml"/><Relationship Id="rId1" Type="http://schemas.openxmlformats.org/officeDocument/2006/relationships/drawing" Target="../drawings/drawing16.xml"/><Relationship Id="rId6" Type="http://schemas.openxmlformats.org/officeDocument/2006/relationships/table" Target="../tables/table112.xml"/><Relationship Id="rId5" Type="http://schemas.openxmlformats.org/officeDocument/2006/relationships/table" Target="../tables/table111.xml"/><Relationship Id="rId4" Type="http://schemas.openxmlformats.org/officeDocument/2006/relationships/table" Target="../tables/table1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icmm.com/" TargetMode="External"/><Relationship Id="rId13" Type="http://schemas.openxmlformats.org/officeDocument/2006/relationships/table" Target="../tables/table3.xml"/><Relationship Id="rId3" Type="http://schemas.openxmlformats.org/officeDocument/2006/relationships/hyperlink" Target="https://www.gold.org/" TargetMode="External"/><Relationship Id="rId7" Type="http://schemas.openxmlformats.org/officeDocument/2006/relationships/hyperlink" Target="https://sdgs.un.org/goals" TargetMode="External"/><Relationship Id="rId12" Type="http://schemas.openxmlformats.org/officeDocument/2006/relationships/drawing" Target="../drawings/drawing3.xml"/><Relationship Id="rId17" Type="http://schemas.openxmlformats.org/officeDocument/2006/relationships/table" Target="../tables/table7.xml"/><Relationship Id="rId2" Type="http://schemas.openxmlformats.org/officeDocument/2006/relationships/hyperlink" Target="https://www.nevadamining.org/" TargetMode="External"/><Relationship Id="rId16" Type="http://schemas.openxmlformats.org/officeDocument/2006/relationships/table" Target="../tables/table6.xml"/><Relationship Id="rId1" Type="http://schemas.openxmlformats.org/officeDocument/2006/relationships/hyperlink" Target="https://mining.ca/" TargetMode="External"/><Relationship Id="rId6" Type="http://schemas.openxmlformats.org/officeDocument/2006/relationships/hyperlink" Target="https://www.ifrs.org/" TargetMode="External"/><Relationship Id="rId11" Type="http://schemas.openxmlformats.org/officeDocument/2006/relationships/hyperlink" Target="https://eiti.org/guidance-notes/guidance-expectations-eiti-supporting-companies" TargetMode="External"/><Relationship Id="rId5" Type="http://schemas.openxmlformats.org/officeDocument/2006/relationships/hyperlink" Target="https://www.voluntaryprinciples.org/" TargetMode="External"/><Relationship Id="rId15" Type="http://schemas.openxmlformats.org/officeDocument/2006/relationships/table" Target="../tables/table5.xml"/><Relationship Id="rId10" Type="http://schemas.openxmlformats.org/officeDocument/2006/relationships/hyperlink" Target="https://cyanidecode.org/" TargetMode="External"/><Relationship Id="rId4" Type="http://schemas.openxmlformats.org/officeDocument/2006/relationships/hyperlink" Target="https://www.ohchr.org/documents/publications/guidingprinciplesbusinesshr_en.pdf" TargetMode="External"/><Relationship Id="rId9" Type="http://schemas.openxmlformats.org/officeDocument/2006/relationships/hyperlink" Target="https://www.ifc.org/wps/wcm/connect/topics_ext_content/ifc_external_corporate_site/sustainability-at-ifc/publications/publications_handbook_pps" TargetMode="External"/><Relationship Id="rId1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12" Type="http://schemas.openxmlformats.org/officeDocument/2006/relationships/table" Target="../tables/table18.xml"/><Relationship Id="rId2" Type="http://schemas.openxmlformats.org/officeDocument/2006/relationships/table" Target="../tables/table8.xml"/><Relationship Id="rId1" Type="http://schemas.openxmlformats.org/officeDocument/2006/relationships/drawing" Target="../drawings/drawing4.xml"/><Relationship Id="rId6" Type="http://schemas.openxmlformats.org/officeDocument/2006/relationships/table" Target="../tables/table12.xml"/><Relationship Id="rId11" Type="http://schemas.openxmlformats.org/officeDocument/2006/relationships/table" Target="../tables/table17.xml"/><Relationship Id="rId5" Type="http://schemas.openxmlformats.org/officeDocument/2006/relationships/table" Target="../tables/table11.xml"/><Relationship Id="rId10" Type="http://schemas.openxmlformats.org/officeDocument/2006/relationships/table" Target="../tables/table16.xml"/><Relationship Id="rId4" Type="http://schemas.openxmlformats.org/officeDocument/2006/relationships/table" Target="../tables/table10.xml"/><Relationship Id="rId9" Type="http://schemas.openxmlformats.org/officeDocument/2006/relationships/table" Target="../tables/table15.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3.xml"/><Relationship Id="rId3" Type="http://schemas.openxmlformats.org/officeDocument/2006/relationships/drawing" Target="../drawings/drawing5.xml"/><Relationship Id="rId7" Type="http://schemas.openxmlformats.org/officeDocument/2006/relationships/table" Target="../tables/table22.xml"/><Relationship Id="rId12" Type="http://schemas.openxmlformats.org/officeDocument/2006/relationships/table" Target="../tables/table27.xml"/><Relationship Id="rId2" Type="http://schemas.openxmlformats.org/officeDocument/2006/relationships/hyperlink" Target="https://www.msha.gov/about/mission" TargetMode="External"/><Relationship Id="rId1" Type="http://schemas.openxmlformats.org/officeDocument/2006/relationships/hyperlink" Target="https://calibremining.com/news/calibre-achieves-year-3-compliance-with-the-world-8129/" TargetMode="External"/><Relationship Id="rId6" Type="http://schemas.openxmlformats.org/officeDocument/2006/relationships/table" Target="../tables/table21.xml"/><Relationship Id="rId11" Type="http://schemas.openxmlformats.org/officeDocument/2006/relationships/table" Target="../tables/table26.xml"/><Relationship Id="rId5" Type="http://schemas.openxmlformats.org/officeDocument/2006/relationships/table" Target="../tables/table20.xml"/><Relationship Id="rId10" Type="http://schemas.openxmlformats.org/officeDocument/2006/relationships/table" Target="../tables/table25.xml"/><Relationship Id="rId4" Type="http://schemas.openxmlformats.org/officeDocument/2006/relationships/table" Target="../tables/table19.xml"/><Relationship Id="rId9"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8" Type="http://schemas.openxmlformats.org/officeDocument/2006/relationships/table" Target="../tables/table34.xml"/><Relationship Id="rId3" Type="http://schemas.openxmlformats.org/officeDocument/2006/relationships/table" Target="../tables/table29.xml"/><Relationship Id="rId7" Type="http://schemas.openxmlformats.org/officeDocument/2006/relationships/table" Target="../tables/table33.xml"/><Relationship Id="rId2" Type="http://schemas.openxmlformats.org/officeDocument/2006/relationships/table" Target="../tables/table28.xml"/><Relationship Id="rId1" Type="http://schemas.openxmlformats.org/officeDocument/2006/relationships/drawing" Target="../drawings/drawing6.xml"/><Relationship Id="rId6" Type="http://schemas.openxmlformats.org/officeDocument/2006/relationships/table" Target="../tables/table32.xml"/><Relationship Id="rId11" Type="http://schemas.openxmlformats.org/officeDocument/2006/relationships/table" Target="../tables/table37.xml"/><Relationship Id="rId5" Type="http://schemas.openxmlformats.org/officeDocument/2006/relationships/table" Target="../tables/table31.xml"/><Relationship Id="rId10" Type="http://schemas.openxmlformats.org/officeDocument/2006/relationships/table" Target="../tables/table36.xml"/><Relationship Id="rId4" Type="http://schemas.openxmlformats.org/officeDocument/2006/relationships/table" Target="../tables/table30.xml"/><Relationship Id="rId9" Type="http://schemas.openxmlformats.org/officeDocument/2006/relationships/table" Target="../tables/table35.xml"/></Relationships>
</file>

<file path=xl/worksheets/_rels/sheet7.xml.rels><?xml version="1.0" encoding="UTF-8" standalone="yes"?>
<Relationships xmlns="http://schemas.openxmlformats.org/package/2006/relationships"><Relationship Id="rId8" Type="http://schemas.openxmlformats.org/officeDocument/2006/relationships/table" Target="../tables/table44.xml"/><Relationship Id="rId3" Type="http://schemas.openxmlformats.org/officeDocument/2006/relationships/table" Target="../tables/table39.xml"/><Relationship Id="rId7" Type="http://schemas.openxmlformats.org/officeDocument/2006/relationships/table" Target="../tables/table43.xml"/><Relationship Id="rId2" Type="http://schemas.openxmlformats.org/officeDocument/2006/relationships/table" Target="../tables/table38.xml"/><Relationship Id="rId1" Type="http://schemas.openxmlformats.org/officeDocument/2006/relationships/drawing" Target="../drawings/drawing7.xml"/><Relationship Id="rId6" Type="http://schemas.openxmlformats.org/officeDocument/2006/relationships/table" Target="../tables/table42.xml"/><Relationship Id="rId5" Type="http://schemas.openxmlformats.org/officeDocument/2006/relationships/table" Target="../tables/table41.xml"/><Relationship Id="rId10" Type="http://schemas.openxmlformats.org/officeDocument/2006/relationships/table" Target="../tables/table46.xml"/><Relationship Id="rId4" Type="http://schemas.openxmlformats.org/officeDocument/2006/relationships/table" Target="../tables/table40.xml"/><Relationship Id="rId9" Type="http://schemas.openxmlformats.org/officeDocument/2006/relationships/table" Target="../tables/table45.xml"/></Relationships>
</file>

<file path=xl/worksheets/_rels/sheet8.xml.rels><?xml version="1.0" encoding="UTF-8" standalone="yes"?>
<Relationships xmlns="http://schemas.openxmlformats.org/package/2006/relationships"><Relationship Id="rId8" Type="http://schemas.openxmlformats.org/officeDocument/2006/relationships/table" Target="../tables/table53.xml"/><Relationship Id="rId3" Type="http://schemas.openxmlformats.org/officeDocument/2006/relationships/table" Target="../tables/table48.xml"/><Relationship Id="rId7" Type="http://schemas.openxmlformats.org/officeDocument/2006/relationships/table" Target="../tables/table52.xml"/><Relationship Id="rId2" Type="http://schemas.openxmlformats.org/officeDocument/2006/relationships/table" Target="../tables/table47.xml"/><Relationship Id="rId1" Type="http://schemas.openxmlformats.org/officeDocument/2006/relationships/drawing" Target="../drawings/drawing8.xml"/><Relationship Id="rId6" Type="http://schemas.openxmlformats.org/officeDocument/2006/relationships/table" Target="../tables/table51.xml"/><Relationship Id="rId5" Type="http://schemas.openxmlformats.org/officeDocument/2006/relationships/table" Target="../tables/table50.xml"/><Relationship Id="rId4" Type="http://schemas.openxmlformats.org/officeDocument/2006/relationships/table" Target="../tables/table49.xml"/></Relationships>
</file>

<file path=xl/worksheets/_rels/sheet9.xml.rels><?xml version="1.0" encoding="UTF-8" standalone="yes"?>
<Relationships xmlns="http://schemas.openxmlformats.org/package/2006/relationships"><Relationship Id="rId8" Type="http://schemas.openxmlformats.org/officeDocument/2006/relationships/table" Target="../tables/table60.xml"/><Relationship Id="rId13" Type="http://schemas.openxmlformats.org/officeDocument/2006/relationships/table" Target="../tables/table65.xml"/><Relationship Id="rId18" Type="http://schemas.openxmlformats.org/officeDocument/2006/relationships/table" Target="../tables/table70.xml"/><Relationship Id="rId3" Type="http://schemas.openxmlformats.org/officeDocument/2006/relationships/table" Target="../tables/table55.xml"/><Relationship Id="rId7" Type="http://schemas.openxmlformats.org/officeDocument/2006/relationships/table" Target="../tables/table59.xml"/><Relationship Id="rId12" Type="http://schemas.openxmlformats.org/officeDocument/2006/relationships/table" Target="../tables/table64.xml"/><Relationship Id="rId17" Type="http://schemas.openxmlformats.org/officeDocument/2006/relationships/table" Target="../tables/table69.xml"/><Relationship Id="rId2" Type="http://schemas.openxmlformats.org/officeDocument/2006/relationships/table" Target="../tables/table54.xml"/><Relationship Id="rId16" Type="http://schemas.openxmlformats.org/officeDocument/2006/relationships/table" Target="../tables/table68.xml"/><Relationship Id="rId1" Type="http://schemas.openxmlformats.org/officeDocument/2006/relationships/drawing" Target="../drawings/drawing9.xml"/><Relationship Id="rId6" Type="http://schemas.openxmlformats.org/officeDocument/2006/relationships/table" Target="../tables/table58.xml"/><Relationship Id="rId11" Type="http://schemas.openxmlformats.org/officeDocument/2006/relationships/table" Target="../tables/table63.xml"/><Relationship Id="rId5" Type="http://schemas.openxmlformats.org/officeDocument/2006/relationships/table" Target="../tables/table57.xml"/><Relationship Id="rId15" Type="http://schemas.openxmlformats.org/officeDocument/2006/relationships/table" Target="../tables/table67.xml"/><Relationship Id="rId10" Type="http://schemas.openxmlformats.org/officeDocument/2006/relationships/table" Target="../tables/table62.xml"/><Relationship Id="rId4" Type="http://schemas.openxmlformats.org/officeDocument/2006/relationships/table" Target="../tables/table56.xml"/><Relationship Id="rId9" Type="http://schemas.openxmlformats.org/officeDocument/2006/relationships/table" Target="../tables/table61.xml"/><Relationship Id="rId14" Type="http://schemas.openxmlformats.org/officeDocument/2006/relationships/table" Target="../tables/table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59A6-107E-4F0E-B4F9-0A23D69D167C}">
  <dimension ref="A1:AC20"/>
  <sheetViews>
    <sheetView showGridLines="0" tabSelected="1" zoomScale="110" zoomScaleNormal="110" workbookViewId="0">
      <selection activeCell="B18" sqref="B18"/>
    </sheetView>
  </sheetViews>
  <sheetFormatPr defaultColWidth="8.85546875" defaultRowHeight="15" x14ac:dyDescent="0.25"/>
  <cols>
    <col min="1" max="1" width="5.85546875" style="20" customWidth="1"/>
    <col min="2" max="2" width="45.42578125" style="16" customWidth="1"/>
    <col min="3" max="3" width="73.42578125" style="16" customWidth="1"/>
    <col min="4" max="4" width="51" style="16" customWidth="1"/>
    <col min="5" max="5" width="18.28515625" style="20" customWidth="1"/>
    <col min="6" max="8" width="9.140625" style="20"/>
    <col min="9" max="29" width="9.140625" style="1"/>
  </cols>
  <sheetData>
    <row r="1" spans="1:29" s="3" customFormat="1" ht="69.95" customHeight="1" x14ac:dyDescent="0.6">
      <c r="A1" s="183"/>
      <c r="B1" s="681" t="s">
        <v>0</v>
      </c>
      <c r="C1" s="681"/>
      <c r="D1" s="17"/>
      <c r="E1" s="18"/>
      <c r="F1" s="19"/>
      <c r="G1" s="19"/>
      <c r="H1" s="19"/>
      <c r="I1" s="2"/>
      <c r="J1" s="2"/>
      <c r="K1" s="2"/>
      <c r="L1" s="2"/>
      <c r="M1" s="2"/>
      <c r="N1" s="2"/>
      <c r="O1" s="2"/>
      <c r="P1" s="2"/>
      <c r="Q1" s="2"/>
      <c r="R1" s="2"/>
      <c r="S1" s="2"/>
      <c r="T1" s="2"/>
      <c r="U1" s="2"/>
      <c r="V1" s="2"/>
      <c r="W1" s="2"/>
      <c r="X1" s="2"/>
      <c r="Y1" s="2"/>
      <c r="Z1" s="2"/>
      <c r="AA1" s="2"/>
      <c r="AB1" s="2"/>
      <c r="AC1" s="2"/>
    </row>
    <row r="3" spans="1:29" s="1" customFormat="1" ht="19.5" x14ac:dyDescent="0.3">
      <c r="A3" s="20"/>
      <c r="B3" s="682" t="s">
        <v>1</v>
      </c>
      <c r="C3" s="682"/>
      <c r="D3" s="682"/>
      <c r="E3" s="20"/>
      <c r="F3" s="20"/>
      <c r="G3" s="20"/>
      <c r="H3" s="20"/>
    </row>
    <row r="4" spans="1:29" s="1" customFormat="1" ht="75.75" customHeight="1" x14ac:dyDescent="0.2">
      <c r="A4" s="20"/>
      <c r="B4" s="684" t="s">
        <v>2</v>
      </c>
      <c r="C4" s="684"/>
      <c r="D4" s="684"/>
      <c r="E4" s="20"/>
      <c r="F4" s="20"/>
      <c r="G4" s="20"/>
      <c r="H4" s="20"/>
    </row>
    <row r="5" spans="1:29" s="1" customFormat="1" ht="12.75" x14ac:dyDescent="0.2">
      <c r="A5" s="20"/>
      <c r="B5" s="20"/>
      <c r="C5" s="20"/>
      <c r="D5" s="20"/>
      <c r="E5" s="20"/>
      <c r="F5" s="20"/>
      <c r="G5" s="20"/>
      <c r="H5" s="20"/>
    </row>
    <row r="6" spans="1:29" s="1" customFormat="1" ht="19.5" x14ac:dyDescent="0.3">
      <c r="A6" s="20"/>
      <c r="B6" s="682" t="s">
        <v>3</v>
      </c>
      <c r="C6" s="682"/>
      <c r="D6" s="682"/>
      <c r="E6" s="20"/>
      <c r="F6" s="20"/>
      <c r="G6" s="20"/>
      <c r="H6" s="20"/>
    </row>
    <row r="7" spans="1:29" s="1" customFormat="1" ht="12.75" x14ac:dyDescent="0.2">
      <c r="A7" s="20"/>
      <c r="B7" s="148" t="s">
        <v>4</v>
      </c>
      <c r="C7" s="149"/>
      <c r="D7" s="20"/>
      <c r="E7" s="20"/>
      <c r="F7" s="20"/>
      <c r="G7" s="20"/>
      <c r="H7" s="20"/>
    </row>
    <row r="8" spans="1:29" s="1" customFormat="1" ht="12.75" x14ac:dyDescent="0.2">
      <c r="A8" s="20"/>
      <c r="B8" s="20"/>
      <c r="C8" s="20"/>
      <c r="D8" s="20"/>
      <c r="E8" s="20"/>
      <c r="F8" s="20"/>
      <c r="G8" s="20"/>
      <c r="H8" s="20"/>
    </row>
    <row r="9" spans="1:29" s="1" customFormat="1" ht="19.5" x14ac:dyDescent="0.3">
      <c r="A9" s="20"/>
      <c r="B9" s="682" t="s">
        <v>5</v>
      </c>
      <c r="C9" s="682"/>
      <c r="D9" s="682"/>
      <c r="E9" s="20"/>
      <c r="F9" s="20"/>
      <c r="G9" s="20"/>
      <c r="H9" s="20"/>
    </row>
    <row r="10" spans="1:29" s="1" customFormat="1" ht="148.5" customHeight="1" x14ac:dyDescent="0.2">
      <c r="A10" s="20"/>
      <c r="B10" s="683" t="s">
        <v>6</v>
      </c>
      <c r="C10" s="683"/>
      <c r="D10" s="683"/>
      <c r="E10" s="20"/>
      <c r="F10" s="20"/>
      <c r="G10" s="20"/>
      <c r="H10" s="20"/>
    </row>
    <row r="11" spans="1:29" s="1" customFormat="1" ht="12.75" x14ac:dyDescent="0.2">
      <c r="A11" s="20"/>
      <c r="B11" s="20"/>
      <c r="C11" s="20"/>
      <c r="D11" s="20"/>
      <c r="E11" s="20"/>
      <c r="F11" s="20"/>
      <c r="G11" s="20"/>
      <c r="H11" s="20"/>
    </row>
    <row r="12" spans="1:29" s="10" customFormat="1" ht="19.5" x14ac:dyDescent="0.3">
      <c r="A12" s="20"/>
      <c r="B12" s="682" t="s">
        <v>7</v>
      </c>
      <c r="C12" s="682"/>
      <c r="D12" s="682"/>
      <c r="E12" s="20"/>
      <c r="F12" s="20"/>
      <c r="G12" s="20"/>
      <c r="H12" s="20"/>
      <c r="I12" s="1"/>
      <c r="J12" s="1"/>
      <c r="K12" s="1"/>
      <c r="L12" s="1"/>
      <c r="M12" s="1"/>
      <c r="N12" s="1"/>
      <c r="O12" s="1"/>
      <c r="P12" s="1"/>
      <c r="Q12" s="1"/>
      <c r="R12" s="1"/>
      <c r="S12" s="1"/>
      <c r="T12" s="1"/>
      <c r="U12" s="1"/>
      <c r="V12" s="1"/>
      <c r="W12" s="1"/>
      <c r="X12" s="1"/>
      <c r="Y12" s="1"/>
      <c r="Z12" s="1"/>
      <c r="AA12" s="1"/>
      <c r="AB12" s="1"/>
      <c r="AC12" s="1"/>
    </row>
    <row r="13" spans="1:29" s="10" customFormat="1" ht="12.75" x14ac:dyDescent="0.2">
      <c r="A13" s="20"/>
      <c r="B13" s="23"/>
      <c r="C13" s="23"/>
      <c r="D13" s="23"/>
      <c r="E13" s="20"/>
      <c r="F13" s="20"/>
      <c r="G13" s="20"/>
      <c r="H13" s="20"/>
      <c r="I13" s="1"/>
      <c r="J13" s="1"/>
      <c r="K13" s="1"/>
      <c r="L13" s="1"/>
      <c r="M13" s="1"/>
      <c r="N13" s="1"/>
      <c r="O13" s="1"/>
      <c r="P13" s="1"/>
      <c r="Q13" s="1"/>
      <c r="R13" s="1"/>
      <c r="S13" s="1"/>
      <c r="T13" s="1"/>
      <c r="U13" s="1"/>
      <c r="V13" s="1"/>
      <c r="W13" s="1"/>
      <c r="X13" s="1"/>
      <c r="Y13" s="1"/>
      <c r="Z13" s="1"/>
      <c r="AA13" s="1"/>
      <c r="AB13" s="1"/>
      <c r="AC13" s="1"/>
    </row>
    <row r="14" spans="1:29" s="11" customFormat="1" ht="12" x14ac:dyDescent="0.2">
      <c r="A14" s="16"/>
      <c r="B14" s="153" t="s">
        <v>8</v>
      </c>
      <c r="C14" s="151" t="s">
        <v>9</v>
      </c>
      <c r="D14" s="154"/>
      <c r="E14" s="16"/>
      <c r="F14" s="16"/>
      <c r="G14" s="16"/>
      <c r="H14" s="16"/>
      <c r="I14" s="4"/>
      <c r="J14" s="4"/>
      <c r="K14" s="4"/>
      <c r="L14" s="4"/>
      <c r="M14" s="4"/>
      <c r="N14" s="4"/>
      <c r="O14" s="4"/>
      <c r="P14" s="4"/>
      <c r="Q14" s="4"/>
      <c r="R14" s="4"/>
      <c r="S14" s="4"/>
      <c r="T14" s="4"/>
      <c r="U14" s="4"/>
      <c r="V14" s="4"/>
      <c r="W14" s="4"/>
      <c r="X14" s="4"/>
      <c r="Y14" s="4"/>
      <c r="Z14" s="4"/>
    </row>
    <row r="15" spans="1:29" s="11" customFormat="1" ht="12" x14ac:dyDescent="0.2">
      <c r="A15" s="16"/>
      <c r="B15" s="152" t="s">
        <v>10</v>
      </c>
      <c r="C15" s="188" t="s">
        <v>11</v>
      </c>
      <c r="D15" s="189"/>
      <c r="E15" s="16"/>
      <c r="F15" s="16"/>
      <c r="G15" s="16"/>
      <c r="H15" s="16"/>
      <c r="I15" s="4"/>
      <c r="J15" s="4"/>
      <c r="K15" s="4"/>
      <c r="L15" s="4"/>
      <c r="M15" s="4"/>
      <c r="N15" s="4"/>
      <c r="O15" s="4"/>
      <c r="P15" s="4"/>
      <c r="Q15" s="4"/>
      <c r="R15" s="4"/>
      <c r="S15" s="4"/>
      <c r="T15" s="4"/>
      <c r="U15" s="4"/>
      <c r="V15" s="4"/>
      <c r="W15" s="4"/>
      <c r="X15" s="4"/>
      <c r="Y15" s="4"/>
      <c r="Z15" s="4"/>
    </row>
    <row r="16" spans="1:29" s="11" customFormat="1" ht="12" x14ac:dyDescent="0.2">
      <c r="A16" s="16"/>
      <c r="B16" s="150" t="s">
        <v>12</v>
      </c>
      <c r="C16" s="190" t="s">
        <v>13</v>
      </c>
      <c r="D16" s="189"/>
      <c r="E16" s="16"/>
      <c r="F16" s="16"/>
      <c r="G16" s="16"/>
      <c r="H16" s="16"/>
      <c r="I16" s="4"/>
      <c r="J16" s="4"/>
      <c r="K16" s="4"/>
      <c r="L16" s="4"/>
      <c r="M16" s="4"/>
      <c r="N16" s="4"/>
      <c r="O16" s="4"/>
      <c r="P16" s="4"/>
      <c r="Q16" s="4"/>
      <c r="R16" s="4"/>
      <c r="S16" s="4"/>
      <c r="T16" s="4"/>
      <c r="U16" s="4"/>
      <c r="V16" s="4"/>
      <c r="W16" s="4"/>
      <c r="X16" s="4"/>
      <c r="Y16" s="4"/>
      <c r="Z16" s="4"/>
    </row>
    <row r="17" spans="1:26" s="11" customFormat="1" ht="12" x14ac:dyDescent="0.2">
      <c r="A17" s="16"/>
      <c r="B17" s="150" t="s">
        <v>14</v>
      </c>
      <c r="C17" s="190" t="s">
        <v>15</v>
      </c>
      <c r="D17" s="189"/>
      <c r="E17" s="16"/>
      <c r="F17" s="16"/>
      <c r="G17" s="16"/>
      <c r="H17" s="16"/>
      <c r="I17" s="4"/>
      <c r="J17" s="4"/>
      <c r="K17" s="4"/>
      <c r="L17" s="4"/>
      <c r="M17" s="4"/>
      <c r="N17" s="4"/>
      <c r="O17" s="4"/>
      <c r="P17" s="4"/>
      <c r="Q17" s="4"/>
      <c r="R17" s="4"/>
      <c r="S17" s="4"/>
      <c r="T17" s="4"/>
      <c r="U17" s="4"/>
      <c r="V17" s="4"/>
      <c r="W17" s="4"/>
      <c r="X17" s="4"/>
      <c r="Y17" s="4"/>
      <c r="Z17" s="4"/>
    </row>
    <row r="18" spans="1:26" s="11" customFormat="1" ht="12" x14ac:dyDescent="0.2">
      <c r="A18" s="16"/>
      <c r="B18" s="150" t="s">
        <v>16</v>
      </c>
      <c r="C18" s="190" t="s">
        <v>17</v>
      </c>
      <c r="D18" s="189"/>
      <c r="E18" s="16"/>
      <c r="F18" s="16"/>
      <c r="G18" s="16"/>
      <c r="H18" s="16"/>
      <c r="I18" s="4"/>
      <c r="J18" s="4"/>
      <c r="K18" s="4"/>
      <c r="L18" s="4"/>
      <c r="M18" s="4"/>
      <c r="N18" s="4"/>
      <c r="O18" s="4"/>
      <c r="P18" s="4"/>
      <c r="Q18" s="4"/>
      <c r="R18" s="4"/>
      <c r="S18" s="4"/>
      <c r="T18" s="4"/>
      <c r="U18" s="4"/>
      <c r="V18" s="4"/>
      <c r="W18" s="4"/>
      <c r="X18" s="4"/>
      <c r="Y18" s="4"/>
      <c r="Z18" s="4"/>
    </row>
    <row r="19" spans="1:26" s="11" customFormat="1" ht="12" x14ac:dyDescent="0.2">
      <c r="A19" s="16"/>
      <c r="B19" s="150" t="s">
        <v>18</v>
      </c>
      <c r="C19" s="190" t="s">
        <v>19</v>
      </c>
      <c r="D19" s="189"/>
      <c r="E19" s="16"/>
      <c r="F19" s="16"/>
      <c r="G19" s="16"/>
      <c r="H19" s="16"/>
      <c r="I19" s="4"/>
      <c r="J19" s="4"/>
      <c r="K19" s="4"/>
      <c r="L19" s="4"/>
      <c r="M19" s="4"/>
      <c r="N19" s="4"/>
      <c r="O19" s="4"/>
      <c r="P19" s="4"/>
      <c r="Q19" s="4"/>
      <c r="R19" s="4"/>
      <c r="S19" s="4"/>
      <c r="T19" s="4"/>
      <c r="U19" s="4"/>
      <c r="V19" s="4"/>
      <c r="W19" s="4"/>
      <c r="X19" s="4"/>
      <c r="Y19" s="4"/>
      <c r="Z19" s="4"/>
    </row>
    <row r="20" spans="1:26" ht="12.75" customHeight="1" x14ac:dyDescent="0.25">
      <c r="B20" s="150" t="s">
        <v>20</v>
      </c>
      <c r="C20" s="190" t="s">
        <v>21</v>
      </c>
      <c r="D20" s="189"/>
    </row>
  </sheetData>
  <mergeCells count="7">
    <mergeCell ref="B1:C1"/>
    <mergeCell ref="B12:D12"/>
    <mergeCell ref="B10:D10"/>
    <mergeCell ref="B4:D4"/>
    <mergeCell ref="B3:D3"/>
    <mergeCell ref="B6:D6"/>
    <mergeCell ref="B9:D9"/>
  </mergeCells>
  <hyperlinks>
    <hyperlink ref="C18" r:id="rId1" xr:uid="{B7730E07-43F5-41C1-8D55-2F84F210C3CB}"/>
    <hyperlink ref="C19" r:id="rId2" xr:uid="{56451949-F499-4A79-9A03-50B63250A3C1}"/>
    <hyperlink ref="C15" r:id="rId3" xr:uid="{839AAC20-C8A9-4FFE-B482-CDC05E491D1C}"/>
    <hyperlink ref="C16" r:id="rId4" xr:uid="{EBC4BB30-D72D-49CB-8692-D64A5A76D930}"/>
    <hyperlink ref="C17" r:id="rId5" xr:uid="{A9312C92-4705-4C6B-9D3F-ABBB83142CF5}"/>
    <hyperlink ref="C20" r:id="rId6" xr:uid="{F5BF56B6-BAD7-41BD-A53D-E969F3D386BE}"/>
  </hyperlinks>
  <pageMargins left="0.7" right="0.7" top="0.75" bottom="0.75" header="0.3" footer="0.3"/>
  <drawing r:id="rId7"/>
  <tableParts count="1">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A69D4-A9BA-3647-BEEC-4A759A2240C5}">
  <dimension ref="A1:AC83"/>
  <sheetViews>
    <sheetView showGridLines="0" zoomScale="70" zoomScaleNormal="70" workbookViewId="0">
      <pane xSplit="2" ySplit="1" topLeftCell="C2" activePane="bottomRight" state="frozen"/>
      <selection pane="topRight" activeCell="C1" sqref="C1"/>
      <selection pane="bottomLeft" activeCell="A2" sqref="A2"/>
      <selection pane="bottomRight" activeCell="B30" sqref="B30:E30"/>
    </sheetView>
  </sheetViews>
  <sheetFormatPr defaultColWidth="8.85546875" defaultRowHeight="15" customHeight="1" x14ac:dyDescent="0.25"/>
  <cols>
    <col min="1" max="1" width="5.85546875" style="20" customWidth="1"/>
    <col min="2" max="2" width="53.42578125" style="16" customWidth="1"/>
    <col min="3" max="3" width="52.85546875" style="16" customWidth="1"/>
    <col min="4" max="4" width="50.85546875" style="16" customWidth="1"/>
    <col min="5" max="8" width="50.85546875" style="20" customWidth="1"/>
    <col min="9" max="17" width="50.85546875" style="1" customWidth="1"/>
    <col min="18" max="29" width="8.85546875" style="1"/>
  </cols>
  <sheetData>
    <row r="1" spans="1:29" s="3" customFormat="1" ht="69.95" customHeight="1" x14ac:dyDescent="0.6">
      <c r="A1" s="19"/>
      <c r="B1" s="681" t="s">
        <v>1099</v>
      </c>
      <c r="C1" s="681"/>
      <c r="D1" s="681"/>
      <c r="E1" s="681"/>
      <c r="F1" s="681"/>
      <c r="G1" s="63"/>
      <c r="H1" s="63"/>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04" t="s">
        <v>1100</v>
      </c>
      <c r="C4" s="8"/>
      <c r="D4" s="8"/>
      <c r="E4" s="8"/>
      <c r="F4" s="20"/>
      <c r="G4" s="20"/>
      <c r="H4" s="20"/>
    </row>
    <row r="5" spans="1:29" s="1" customFormat="1" ht="15" customHeight="1" x14ac:dyDescent="0.2">
      <c r="A5" s="20"/>
      <c r="B5" s="626"/>
      <c r="C5" s="8"/>
      <c r="D5" s="8"/>
      <c r="E5" s="8"/>
      <c r="F5" s="20"/>
      <c r="G5" s="20"/>
      <c r="H5" s="20"/>
    </row>
    <row r="6" spans="1:29" s="1" customFormat="1" ht="220.5" customHeight="1" x14ac:dyDescent="0.2">
      <c r="A6" s="20"/>
      <c r="B6" s="208" t="s">
        <v>409</v>
      </c>
      <c r="C6" s="705" t="s">
        <v>1101</v>
      </c>
      <c r="D6" s="705"/>
      <c r="E6" s="705"/>
      <c r="F6" s="705"/>
      <c r="G6" s="21"/>
      <c r="H6" s="21"/>
      <c r="I6" s="21"/>
      <c r="J6" s="21"/>
      <c r="K6" s="21"/>
      <c r="L6" s="21"/>
      <c r="M6" s="21"/>
      <c r="N6" s="21"/>
      <c r="O6" s="21"/>
    </row>
    <row r="7" spans="1:29" s="1" customFormat="1" ht="15" customHeight="1" x14ac:dyDescent="0.2">
      <c r="A7" s="20"/>
      <c r="B7" s="626"/>
      <c r="C7" s="205"/>
      <c r="D7" s="205"/>
      <c r="E7" s="205"/>
      <c r="F7" s="149"/>
      <c r="G7" s="20"/>
      <c r="H7" s="20"/>
    </row>
    <row r="8" spans="1:29" s="1" customFormat="1" ht="113.25" customHeight="1" x14ac:dyDescent="0.2">
      <c r="A8" s="20"/>
      <c r="B8" s="208" t="s">
        <v>411</v>
      </c>
      <c r="C8" s="700" t="s">
        <v>1102</v>
      </c>
      <c r="D8" s="705"/>
      <c r="E8" s="705"/>
      <c r="F8" s="705"/>
      <c r="G8" s="21"/>
      <c r="H8" s="21"/>
      <c r="I8" s="21"/>
      <c r="J8" s="21"/>
      <c r="K8" s="21"/>
      <c r="L8" s="21"/>
      <c r="M8" s="21"/>
      <c r="N8" s="21"/>
      <c r="O8" s="21"/>
    </row>
    <row r="9" spans="1:29" s="1" customFormat="1" ht="15" customHeight="1" x14ac:dyDescent="0.2">
      <c r="A9" s="20"/>
      <c r="B9" s="631"/>
      <c r="C9" s="205"/>
      <c r="D9" s="205"/>
      <c r="E9" s="205"/>
      <c r="F9" s="149"/>
      <c r="G9" s="20"/>
      <c r="H9" s="20"/>
    </row>
    <row r="10" spans="1:29" s="1" customFormat="1" ht="408.75" customHeight="1" x14ac:dyDescent="0.2">
      <c r="A10" s="20"/>
      <c r="B10" s="208" t="s">
        <v>413</v>
      </c>
      <c r="C10" s="700" t="s">
        <v>1103</v>
      </c>
      <c r="D10" s="700"/>
      <c r="E10" s="700"/>
      <c r="F10" s="700"/>
      <c r="G10" s="64"/>
      <c r="H10" s="64"/>
      <c r="I10" s="64"/>
      <c r="J10" s="64"/>
      <c r="K10" s="64"/>
      <c r="L10" s="64"/>
      <c r="M10" s="64"/>
      <c r="N10" s="64"/>
      <c r="O10" s="64"/>
    </row>
    <row r="11" spans="1:29" s="1" customFormat="1" ht="15" customHeight="1" x14ac:dyDescent="0.2">
      <c r="A11" s="20"/>
      <c r="B11" s="636"/>
      <c r="C11" s="724" t="s">
        <v>1104</v>
      </c>
      <c r="D11" s="724"/>
      <c r="E11" s="724"/>
      <c r="F11" s="724"/>
      <c r="G11" s="82"/>
      <c r="H11" s="20"/>
    </row>
    <row r="12" spans="1:29" s="10" customFormat="1" ht="60" customHeight="1" x14ac:dyDescent="0.2">
      <c r="A12" s="20"/>
      <c r="B12" s="208" t="s">
        <v>416</v>
      </c>
      <c r="C12" s="725"/>
      <c r="D12" s="725"/>
      <c r="E12" s="725"/>
      <c r="F12" s="725"/>
      <c r="G12" s="65"/>
      <c r="H12" s="64"/>
      <c r="I12" s="64"/>
      <c r="J12" s="64"/>
      <c r="K12" s="64"/>
      <c r="L12" s="64"/>
      <c r="M12" s="64"/>
      <c r="N12" s="64"/>
      <c r="O12" s="64"/>
      <c r="P12" s="1"/>
      <c r="Q12" s="1"/>
      <c r="R12" s="1"/>
      <c r="S12" s="1"/>
      <c r="T12" s="1"/>
      <c r="U12" s="1"/>
      <c r="V12" s="1"/>
      <c r="W12" s="1"/>
      <c r="X12" s="1"/>
      <c r="Y12" s="1"/>
      <c r="Z12" s="1"/>
      <c r="AA12" s="1"/>
      <c r="AB12" s="1"/>
      <c r="AC12" s="1"/>
    </row>
    <row r="13" spans="1:29" s="11" customFormat="1" ht="15" customHeight="1" x14ac:dyDescent="0.2">
      <c r="A13" s="16"/>
      <c r="B13" s="631"/>
      <c r="C13" s="8"/>
      <c r="D13" s="8"/>
      <c r="E13" s="8"/>
      <c r="F13" s="16"/>
      <c r="G13" s="16"/>
      <c r="H13" s="16"/>
      <c r="I13" s="4"/>
      <c r="J13" s="4"/>
      <c r="K13" s="4"/>
      <c r="L13" s="4"/>
      <c r="M13" s="4"/>
      <c r="N13" s="4"/>
      <c r="O13" s="4"/>
      <c r="P13" s="4"/>
      <c r="Q13" s="4"/>
      <c r="R13" s="4"/>
      <c r="S13" s="4"/>
      <c r="T13" s="4"/>
      <c r="U13" s="4"/>
      <c r="V13" s="4"/>
      <c r="W13" s="4"/>
      <c r="X13" s="4"/>
      <c r="Y13" s="4"/>
      <c r="Z13" s="4"/>
    </row>
    <row r="14" spans="1:29" s="11" customFormat="1" ht="15" customHeight="1" x14ac:dyDescent="0.2">
      <c r="A14" s="16"/>
      <c r="B14" s="209" t="s">
        <v>418</v>
      </c>
      <c r="C14" s="209" t="s">
        <v>419</v>
      </c>
      <c r="D14" s="21"/>
      <c r="E14" s="21"/>
      <c r="F14" s="21"/>
      <c r="G14" s="16"/>
      <c r="H14" s="16"/>
      <c r="I14" s="4"/>
      <c r="J14" s="4"/>
      <c r="K14" s="4"/>
      <c r="L14" s="4"/>
      <c r="M14" s="4"/>
      <c r="N14" s="4"/>
      <c r="O14" s="4"/>
      <c r="P14" s="4"/>
      <c r="Q14" s="4"/>
      <c r="R14" s="4"/>
      <c r="S14" s="4"/>
      <c r="T14" s="4"/>
      <c r="U14" s="4"/>
      <c r="V14" s="4"/>
      <c r="W14" s="4"/>
      <c r="X14" s="4"/>
      <c r="Y14" s="4"/>
      <c r="Z14" s="4"/>
    </row>
    <row r="15" spans="1:29" s="131" customFormat="1" ht="15" customHeight="1" x14ac:dyDescent="0.25">
      <c r="A15" s="129"/>
      <c r="B15" s="642"/>
      <c r="C15" s="421" t="s">
        <v>420</v>
      </c>
      <c r="D15" s="422" t="s">
        <v>421</v>
      </c>
      <c r="E15" s="484" t="s">
        <v>422</v>
      </c>
      <c r="F15" s="422" t="s">
        <v>423</v>
      </c>
      <c r="G15" s="129"/>
      <c r="H15" s="129"/>
      <c r="I15" s="130"/>
      <c r="J15" s="130"/>
      <c r="K15" s="130"/>
      <c r="L15" s="130"/>
      <c r="M15" s="130"/>
      <c r="N15" s="130"/>
      <c r="O15" s="130"/>
      <c r="P15" s="130"/>
      <c r="Q15" s="130"/>
      <c r="R15" s="130"/>
      <c r="S15" s="130"/>
      <c r="T15" s="130"/>
      <c r="U15" s="130"/>
      <c r="V15" s="130"/>
      <c r="W15" s="130"/>
      <c r="X15" s="130"/>
      <c r="Y15" s="130"/>
      <c r="Z15" s="130"/>
    </row>
    <row r="16" spans="1:29" s="114" customFormat="1" ht="45" customHeight="1" x14ac:dyDescent="0.25">
      <c r="A16" s="112"/>
      <c r="B16" s="642"/>
      <c r="C16" s="181" t="s">
        <v>424</v>
      </c>
      <c r="D16" s="210" t="s">
        <v>1105</v>
      </c>
      <c r="E16" s="247" t="s">
        <v>542</v>
      </c>
      <c r="F16" s="155" t="s">
        <v>1106</v>
      </c>
      <c r="G16" s="112"/>
      <c r="H16" s="112"/>
      <c r="I16" s="113"/>
      <c r="J16" s="113"/>
      <c r="K16" s="113"/>
      <c r="L16" s="113"/>
      <c r="M16" s="113"/>
      <c r="N16" s="113"/>
      <c r="O16" s="113"/>
      <c r="P16" s="113"/>
      <c r="Q16" s="113"/>
      <c r="R16" s="113"/>
      <c r="S16" s="113"/>
      <c r="T16" s="113"/>
      <c r="U16" s="113"/>
      <c r="V16" s="113"/>
      <c r="W16" s="113"/>
      <c r="X16" s="113"/>
      <c r="Y16" s="113"/>
      <c r="Z16" s="113"/>
    </row>
    <row r="17" spans="1:26" s="114" customFormat="1" ht="45" customHeight="1" x14ac:dyDescent="0.25">
      <c r="A17" s="112"/>
      <c r="B17" s="642"/>
      <c r="C17" s="181" t="s">
        <v>424</v>
      </c>
      <c r="D17" s="210" t="s">
        <v>1107</v>
      </c>
      <c r="E17" s="247" t="s">
        <v>542</v>
      </c>
      <c r="F17" s="155" t="s">
        <v>1108</v>
      </c>
      <c r="G17" s="112"/>
      <c r="H17" s="112"/>
      <c r="I17" s="113"/>
      <c r="J17" s="113"/>
      <c r="K17" s="113"/>
      <c r="L17" s="113"/>
      <c r="M17" s="113"/>
      <c r="N17" s="113"/>
      <c r="O17" s="113"/>
      <c r="P17" s="113"/>
      <c r="Q17" s="113"/>
      <c r="R17" s="113"/>
      <c r="S17" s="113"/>
      <c r="T17" s="113"/>
      <c r="U17" s="113"/>
      <c r="V17" s="113"/>
      <c r="W17" s="113"/>
      <c r="X17" s="113"/>
      <c r="Y17" s="113"/>
      <c r="Z17" s="113"/>
    </row>
    <row r="18" spans="1:26" s="114" customFormat="1" ht="45" customHeight="1" x14ac:dyDescent="0.25">
      <c r="A18" s="112"/>
      <c r="B18" s="642"/>
      <c r="C18" s="181" t="s">
        <v>424</v>
      </c>
      <c r="D18" s="210" t="s">
        <v>1109</v>
      </c>
      <c r="E18" s="247" t="s">
        <v>426</v>
      </c>
      <c r="F18" s="155" t="s">
        <v>1110</v>
      </c>
      <c r="G18" s="112"/>
      <c r="H18" s="112"/>
      <c r="I18" s="113"/>
      <c r="J18" s="113"/>
      <c r="K18" s="113"/>
      <c r="L18" s="113"/>
      <c r="M18" s="113"/>
      <c r="N18" s="113"/>
      <c r="O18" s="113"/>
      <c r="P18" s="113"/>
      <c r="Q18" s="113"/>
      <c r="R18" s="113"/>
      <c r="S18" s="113"/>
      <c r="T18" s="113"/>
      <c r="U18" s="113"/>
      <c r="V18" s="113"/>
      <c r="W18" s="113"/>
      <c r="X18" s="113"/>
      <c r="Y18" s="113"/>
      <c r="Z18" s="113"/>
    </row>
    <row r="19" spans="1:26" s="114" customFormat="1" ht="45" customHeight="1" x14ac:dyDescent="0.25">
      <c r="A19" s="112"/>
      <c r="B19" s="642"/>
      <c r="C19" s="181" t="s">
        <v>424</v>
      </c>
      <c r="D19" s="210" t="s">
        <v>1111</v>
      </c>
      <c r="E19" s="247" t="s">
        <v>542</v>
      </c>
      <c r="F19" s="155" t="s">
        <v>1112</v>
      </c>
      <c r="G19" s="112"/>
      <c r="H19" s="112"/>
      <c r="I19" s="113"/>
      <c r="J19" s="113"/>
      <c r="K19" s="113"/>
      <c r="L19" s="113"/>
      <c r="M19" s="113"/>
      <c r="N19" s="113"/>
      <c r="O19" s="113"/>
      <c r="P19" s="113"/>
      <c r="Q19" s="113"/>
      <c r="R19" s="113"/>
      <c r="S19" s="113"/>
      <c r="T19" s="113"/>
      <c r="U19" s="113"/>
      <c r="V19" s="113"/>
      <c r="W19" s="113"/>
      <c r="X19" s="113"/>
      <c r="Y19" s="113"/>
      <c r="Z19" s="113"/>
    </row>
    <row r="20" spans="1:26" s="114" customFormat="1" ht="45" customHeight="1" x14ac:dyDescent="0.25">
      <c r="A20" s="112"/>
      <c r="B20" s="642"/>
      <c r="C20" s="181" t="s">
        <v>424</v>
      </c>
      <c r="D20" s="210" t="s">
        <v>1113</v>
      </c>
      <c r="E20" s="247" t="s">
        <v>426</v>
      </c>
      <c r="F20" s="155" t="s">
        <v>1114</v>
      </c>
      <c r="G20" s="112"/>
      <c r="H20" s="112"/>
      <c r="I20" s="113"/>
      <c r="J20" s="113"/>
      <c r="K20" s="113"/>
      <c r="L20" s="113"/>
      <c r="M20" s="113"/>
      <c r="N20" s="113"/>
      <c r="O20" s="113"/>
      <c r="P20" s="113"/>
      <c r="Q20" s="113"/>
      <c r="R20" s="113"/>
      <c r="S20" s="113"/>
      <c r="T20" s="113"/>
      <c r="U20" s="113"/>
      <c r="V20" s="113"/>
      <c r="W20" s="113"/>
      <c r="X20" s="113"/>
      <c r="Y20" s="113"/>
      <c r="Z20" s="113"/>
    </row>
    <row r="21" spans="1:26" s="1" customFormat="1" ht="15" customHeight="1" x14ac:dyDescent="0.2">
      <c r="A21" s="20"/>
      <c r="B21" s="631"/>
      <c r="C21" s="72"/>
      <c r="D21" s="60"/>
      <c r="E21" s="72"/>
      <c r="F21" s="69"/>
      <c r="G21" s="20"/>
      <c r="H21" s="20"/>
    </row>
    <row r="22" spans="1:26" s="1" customFormat="1" ht="15" customHeight="1" x14ac:dyDescent="0.2">
      <c r="A22" s="20"/>
      <c r="B22" s="631"/>
      <c r="C22" s="209" t="s">
        <v>437</v>
      </c>
      <c r="D22" s="29"/>
      <c r="E22" s="8"/>
      <c r="F22" s="8"/>
      <c r="G22" s="20"/>
      <c r="H22" s="20"/>
    </row>
    <row r="23" spans="1:26" s="1" customFormat="1" ht="15" customHeight="1" x14ac:dyDescent="0.2">
      <c r="A23" s="20"/>
      <c r="B23" s="631"/>
      <c r="C23" s="421" t="s">
        <v>420</v>
      </c>
      <c r="D23" s="485" t="s">
        <v>421</v>
      </c>
      <c r="E23" s="8"/>
      <c r="F23" s="20"/>
      <c r="G23" s="20"/>
      <c r="H23" s="20"/>
    </row>
    <row r="24" spans="1:26" s="1" customFormat="1" ht="54.95" customHeight="1" x14ac:dyDescent="0.2">
      <c r="A24" s="20"/>
      <c r="B24" s="631"/>
      <c r="C24" s="181" t="s">
        <v>424</v>
      </c>
      <c r="D24" s="210" t="s">
        <v>1115</v>
      </c>
      <c r="E24" s="8"/>
      <c r="F24" s="20"/>
      <c r="G24" s="20"/>
      <c r="H24" s="20"/>
    </row>
    <row r="25" spans="1:26" s="1" customFormat="1" ht="15" customHeight="1" x14ac:dyDescent="0.2">
      <c r="A25" s="20"/>
      <c r="B25" s="631"/>
      <c r="C25" s="181" t="s">
        <v>424</v>
      </c>
      <c r="D25" s="210" t="s">
        <v>1116</v>
      </c>
      <c r="E25" s="8"/>
      <c r="F25" s="20"/>
      <c r="G25" s="20"/>
      <c r="H25" s="20"/>
    </row>
    <row r="26" spans="1:26" s="1" customFormat="1" ht="60" customHeight="1" x14ac:dyDescent="0.2">
      <c r="A26" s="20"/>
      <c r="B26" s="631"/>
      <c r="C26" s="181" t="s">
        <v>424</v>
      </c>
      <c r="D26" s="210" t="s">
        <v>1117</v>
      </c>
      <c r="E26" s="8"/>
      <c r="F26" s="20"/>
      <c r="G26" s="20"/>
      <c r="H26" s="20"/>
    </row>
    <row r="27" spans="1:26" s="1" customFormat="1" ht="21.95" customHeight="1" x14ac:dyDescent="0.2">
      <c r="A27" s="20"/>
      <c r="B27" s="632"/>
      <c r="C27" s="161"/>
      <c r="D27" s="161"/>
      <c r="E27" s="161"/>
      <c r="F27" s="166"/>
      <c r="G27" s="20"/>
      <c r="H27" s="20"/>
    </row>
    <row r="28" spans="1:26" s="1" customFormat="1" ht="15" customHeight="1" x14ac:dyDescent="0.2">
      <c r="A28" s="20"/>
      <c r="B28" s="631"/>
      <c r="C28" s="8"/>
      <c r="D28" s="8"/>
      <c r="E28" s="8"/>
      <c r="F28" s="20"/>
      <c r="G28" s="20"/>
      <c r="H28" s="20"/>
    </row>
    <row r="29" spans="1:26" s="1" customFormat="1" ht="249.95" customHeight="1" x14ac:dyDescent="0.2">
      <c r="A29" s="20"/>
      <c r="B29" s="209" t="s">
        <v>442</v>
      </c>
      <c r="C29" s="701" t="s">
        <v>1118</v>
      </c>
      <c r="D29" s="701"/>
      <c r="E29" s="701"/>
      <c r="F29" s="701"/>
      <c r="G29" s="21"/>
      <c r="H29" s="64"/>
      <c r="I29" s="64"/>
      <c r="J29" s="64"/>
      <c r="K29" s="64"/>
      <c r="L29" s="64"/>
      <c r="M29" s="64"/>
      <c r="N29" s="64"/>
      <c r="O29" s="64"/>
    </row>
    <row r="30" spans="1:26" s="1" customFormat="1" ht="15" customHeight="1" x14ac:dyDescent="0.3">
      <c r="A30" s="20"/>
      <c r="B30" s="698" t="s">
        <v>184</v>
      </c>
      <c r="C30" s="698"/>
      <c r="D30" s="698"/>
      <c r="E30" s="698"/>
      <c r="F30" s="226"/>
      <c r="G30" s="92"/>
      <c r="H30" s="92"/>
      <c r="I30" s="92"/>
      <c r="J30" s="64"/>
      <c r="K30" s="64"/>
      <c r="L30" s="64"/>
      <c r="M30" s="64"/>
      <c r="N30" s="64"/>
      <c r="O30" s="64"/>
    </row>
    <row r="31" spans="1:26" s="1" customFormat="1" ht="15" customHeight="1" x14ac:dyDescent="0.2">
      <c r="A31" s="20"/>
      <c r="B31" s="204" t="s">
        <v>185</v>
      </c>
      <c r="C31" s="28"/>
      <c r="D31" s="28"/>
      <c r="E31" s="28"/>
      <c r="F31" s="28"/>
      <c r="G31" s="87"/>
      <c r="H31" s="87"/>
      <c r="I31" s="87"/>
      <c r="J31" s="64"/>
      <c r="K31" s="64"/>
      <c r="L31" s="64"/>
      <c r="M31" s="64"/>
      <c r="N31" s="64"/>
      <c r="O31" s="64"/>
    </row>
    <row r="32" spans="1:26" s="1" customFormat="1" ht="15" customHeight="1" x14ac:dyDescent="0.2">
      <c r="A32" s="20"/>
      <c r="B32" s="27"/>
      <c r="C32" s="28"/>
      <c r="D32" s="28"/>
      <c r="E32" s="28"/>
      <c r="F32" s="28"/>
      <c r="G32" s="87"/>
      <c r="H32" s="87"/>
      <c r="I32" s="87"/>
      <c r="J32" s="64"/>
      <c r="K32" s="64"/>
      <c r="L32" s="64"/>
      <c r="M32" s="64"/>
      <c r="N32" s="64"/>
      <c r="O32" s="64"/>
    </row>
    <row r="33" spans="1:15" s="1" customFormat="1" ht="15" customHeight="1" x14ac:dyDescent="0.2">
      <c r="A33" s="20"/>
      <c r="B33" s="421" t="s">
        <v>444</v>
      </c>
      <c r="C33" s="421" t="s">
        <v>302</v>
      </c>
      <c r="D33" s="421" t="s">
        <v>306</v>
      </c>
      <c r="E33" s="484" t="s">
        <v>310</v>
      </c>
      <c r="F33" s="28"/>
      <c r="G33" s="87"/>
      <c r="H33" s="87"/>
      <c r="I33" s="87"/>
      <c r="J33" s="64"/>
      <c r="K33" s="64"/>
      <c r="L33" s="64"/>
      <c r="M33" s="64"/>
      <c r="N33" s="64"/>
      <c r="O33" s="64"/>
    </row>
    <row r="34" spans="1:15" s="1" customFormat="1" ht="80.099999999999994" customHeight="1" x14ac:dyDescent="0.2">
      <c r="A34" s="20"/>
      <c r="B34" s="181" t="s">
        <v>1119</v>
      </c>
      <c r="C34" s="181" t="s">
        <v>1120</v>
      </c>
      <c r="D34" s="181" t="s">
        <v>1121</v>
      </c>
      <c r="E34" s="247" t="s">
        <v>1122</v>
      </c>
      <c r="F34" s="28"/>
      <c r="G34" s="87"/>
      <c r="H34" s="87"/>
      <c r="I34" s="87"/>
      <c r="J34" s="64"/>
      <c r="K34" s="64"/>
      <c r="L34" s="64"/>
      <c r="M34" s="64"/>
      <c r="N34" s="64"/>
      <c r="O34" s="64"/>
    </row>
    <row r="35" spans="1:15" s="1" customFormat="1" ht="80.099999999999994" customHeight="1" x14ac:dyDescent="0.2">
      <c r="A35" s="20"/>
      <c r="B35" s="181" t="s">
        <v>1123</v>
      </c>
      <c r="C35" s="221" t="s">
        <v>1124</v>
      </c>
      <c r="D35" s="221" t="s">
        <v>1125</v>
      </c>
      <c r="E35" s="247" t="s">
        <v>291</v>
      </c>
      <c r="F35" s="28"/>
      <c r="G35" s="87"/>
      <c r="H35" s="87"/>
      <c r="I35" s="87"/>
      <c r="J35" s="64"/>
      <c r="K35" s="64"/>
      <c r="L35" s="64"/>
      <c r="M35" s="64"/>
      <c r="N35" s="64"/>
      <c r="O35" s="64"/>
    </row>
    <row r="36" spans="1:15" s="1" customFormat="1" ht="180" customHeight="1" x14ac:dyDescent="0.2">
      <c r="A36" s="20"/>
      <c r="B36" s="181" t="s">
        <v>1126</v>
      </c>
      <c r="C36" s="181" t="s">
        <v>1127</v>
      </c>
      <c r="D36" s="181" t="s">
        <v>1127</v>
      </c>
      <c r="E36" s="247" t="s">
        <v>291</v>
      </c>
      <c r="F36" s="28"/>
      <c r="G36" s="87"/>
      <c r="H36" s="87"/>
      <c r="I36" s="87"/>
      <c r="J36" s="64"/>
      <c r="K36" s="64"/>
      <c r="L36" s="64"/>
      <c r="M36" s="64"/>
      <c r="N36" s="64"/>
      <c r="O36" s="64"/>
    </row>
    <row r="37" spans="1:15" s="1" customFormat="1" ht="29.25" customHeight="1" x14ac:dyDescent="0.2">
      <c r="A37" s="20"/>
      <c r="B37" s="685" t="s">
        <v>1128</v>
      </c>
      <c r="C37" s="685"/>
      <c r="D37" s="685"/>
      <c r="E37" s="685"/>
      <c r="F37" s="28"/>
      <c r="G37" s="87"/>
      <c r="H37" s="87"/>
      <c r="I37" s="87"/>
      <c r="J37" s="64"/>
      <c r="K37" s="64"/>
      <c r="L37" s="64"/>
      <c r="M37" s="64"/>
      <c r="N37" s="64"/>
      <c r="O37" s="64"/>
    </row>
    <row r="38" spans="1:15" s="1" customFormat="1" ht="15" customHeight="1" x14ac:dyDescent="0.2">
      <c r="A38" s="20"/>
      <c r="B38" s="27"/>
      <c r="C38" s="28"/>
      <c r="D38" s="28"/>
      <c r="E38" s="28"/>
      <c r="F38" s="28"/>
      <c r="G38" s="87"/>
      <c r="H38" s="87"/>
      <c r="I38" s="87"/>
      <c r="J38" s="64"/>
      <c r="K38" s="64"/>
      <c r="L38" s="64"/>
      <c r="M38" s="64"/>
      <c r="N38" s="64"/>
      <c r="O38" s="64"/>
    </row>
    <row r="39" spans="1:15" s="1" customFormat="1" ht="15" customHeight="1" x14ac:dyDescent="0.3">
      <c r="A39" s="20"/>
      <c r="B39" s="698" t="s">
        <v>187</v>
      </c>
      <c r="C39" s="698"/>
      <c r="D39" s="698"/>
      <c r="E39" s="698"/>
      <c r="F39" s="226"/>
      <c r="G39" s="92"/>
      <c r="H39" s="92"/>
      <c r="I39" s="92"/>
      <c r="J39" s="64"/>
      <c r="K39" s="64"/>
      <c r="L39" s="64"/>
      <c r="M39" s="64"/>
      <c r="N39" s="64"/>
      <c r="O39" s="64"/>
    </row>
    <row r="40" spans="1:15" s="1" customFormat="1" ht="15" customHeight="1" x14ac:dyDescent="0.2">
      <c r="A40" s="20"/>
      <c r="B40" s="204" t="s">
        <v>188</v>
      </c>
      <c r="C40" s="28"/>
      <c r="D40" s="28"/>
      <c r="E40" s="28"/>
      <c r="F40" s="28"/>
      <c r="G40" s="87"/>
      <c r="H40" s="87" t="s">
        <v>1129</v>
      </c>
      <c r="I40" s="87"/>
      <c r="J40" s="64"/>
      <c r="K40" s="64"/>
      <c r="L40" s="64"/>
      <c r="M40" s="64"/>
      <c r="N40" s="64"/>
      <c r="O40" s="64"/>
    </row>
    <row r="41" spans="1:15" s="1" customFormat="1" ht="15" customHeight="1" x14ac:dyDescent="0.2">
      <c r="A41" s="20"/>
      <c r="B41" s="31"/>
      <c r="C41" s="31"/>
      <c r="D41" s="31"/>
      <c r="E41" s="31"/>
      <c r="F41" s="31"/>
      <c r="G41" s="31"/>
      <c r="H41" s="31"/>
      <c r="I41" s="7"/>
      <c r="J41" s="64"/>
      <c r="K41" s="64"/>
      <c r="L41" s="64"/>
      <c r="M41" s="64"/>
      <c r="N41" s="64"/>
      <c r="O41" s="64"/>
    </row>
    <row r="42" spans="1:15" s="1" customFormat="1" ht="15" customHeight="1" x14ac:dyDescent="0.2">
      <c r="A42" s="20"/>
      <c r="B42" s="209" t="s">
        <v>1082</v>
      </c>
      <c r="C42" s="719" t="s">
        <v>1130</v>
      </c>
      <c r="D42" s="719"/>
      <c r="E42" s="719"/>
      <c r="F42" s="719"/>
      <c r="G42" s="104"/>
      <c r="H42" s="31"/>
      <c r="I42" s="31"/>
      <c r="J42" s="64"/>
      <c r="K42" s="64"/>
      <c r="L42" s="64"/>
      <c r="M42" s="64"/>
      <c r="N42" s="64"/>
      <c r="O42" s="64"/>
    </row>
    <row r="43" spans="1:15" s="1" customFormat="1" ht="15" customHeight="1" x14ac:dyDescent="0.2">
      <c r="A43" s="20"/>
      <c r="B43" s="27"/>
      <c r="C43" s="28"/>
      <c r="D43" s="28"/>
      <c r="E43" s="28"/>
      <c r="F43" s="28"/>
      <c r="G43" s="87"/>
      <c r="H43" s="87"/>
      <c r="I43" s="87"/>
      <c r="J43" s="64"/>
      <c r="K43" s="64"/>
      <c r="L43" s="64"/>
      <c r="M43" s="64"/>
      <c r="N43" s="64"/>
      <c r="O43" s="64"/>
    </row>
    <row r="44" spans="1:15" s="1" customFormat="1" ht="15" customHeight="1" x14ac:dyDescent="0.3">
      <c r="A44" s="20"/>
      <c r="B44" s="697" t="s">
        <v>1131</v>
      </c>
      <c r="C44" s="697"/>
      <c r="D44" s="697"/>
      <c r="E44" s="697"/>
      <c r="F44" s="697"/>
      <c r="G44" s="87"/>
      <c r="H44" s="87"/>
      <c r="I44" s="87"/>
      <c r="J44" s="64"/>
      <c r="K44" s="64"/>
      <c r="L44" s="64"/>
      <c r="M44" s="64"/>
      <c r="N44" s="64"/>
      <c r="O44" s="64"/>
    </row>
    <row r="45" spans="1:15" s="1" customFormat="1" ht="15" customHeight="1" x14ac:dyDescent="0.2">
      <c r="A45" s="20"/>
      <c r="B45" s="27" t="s">
        <v>190</v>
      </c>
      <c r="C45" s="28"/>
      <c r="D45" s="28"/>
      <c r="E45" s="28"/>
      <c r="F45" s="28"/>
      <c r="G45" s="87"/>
      <c r="H45" s="87"/>
      <c r="I45" s="87"/>
      <c r="J45" s="64"/>
      <c r="K45" s="64"/>
      <c r="L45" s="64"/>
      <c r="M45" s="64"/>
      <c r="N45" s="64"/>
      <c r="O45" s="64"/>
    </row>
    <row r="46" spans="1:15" s="1" customFormat="1" ht="15" customHeight="1" x14ac:dyDescent="0.2">
      <c r="A46" s="20"/>
      <c r="B46" s="31"/>
      <c r="C46" s="31"/>
      <c r="D46" s="31"/>
      <c r="E46" s="31"/>
      <c r="F46" s="31"/>
      <c r="G46" s="87"/>
      <c r="H46" s="87"/>
      <c r="I46" s="87"/>
      <c r="J46" s="64"/>
      <c r="K46" s="64"/>
      <c r="L46" s="64"/>
      <c r="M46" s="64"/>
      <c r="N46" s="64"/>
      <c r="O46" s="64"/>
    </row>
    <row r="47" spans="1:15" s="1" customFormat="1" ht="15" customHeight="1" x14ac:dyDescent="0.2">
      <c r="A47" s="20"/>
      <c r="B47" s="421" t="s">
        <v>444</v>
      </c>
      <c r="C47" s="421" t="s">
        <v>302</v>
      </c>
      <c r="D47" s="421" t="s">
        <v>306</v>
      </c>
      <c r="E47" s="421" t="s">
        <v>310</v>
      </c>
      <c r="F47" s="87"/>
      <c r="G47" s="87"/>
      <c r="H47" s="87"/>
      <c r="I47" s="64"/>
      <c r="J47" s="64"/>
      <c r="K47" s="64"/>
      <c r="L47" s="64"/>
      <c r="M47" s="64"/>
      <c r="N47" s="64"/>
    </row>
    <row r="48" spans="1:15" s="127" customFormat="1" ht="35.1" customHeight="1" x14ac:dyDescent="0.25">
      <c r="A48" s="126"/>
      <c r="B48" s="181" t="s">
        <v>1132</v>
      </c>
      <c r="C48" s="221" t="s">
        <v>1133</v>
      </c>
      <c r="D48" s="221" t="s">
        <v>1134</v>
      </c>
      <c r="E48" s="181">
        <v>0</v>
      </c>
      <c r="F48" s="132"/>
      <c r="G48" s="132"/>
      <c r="H48" s="132"/>
      <c r="I48" s="133"/>
      <c r="J48" s="133"/>
      <c r="K48" s="133"/>
      <c r="L48" s="133"/>
      <c r="M48" s="133"/>
      <c r="N48" s="133"/>
    </row>
    <row r="49" spans="1:15" s="127" customFormat="1" ht="35.1" customHeight="1" x14ac:dyDescent="0.25">
      <c r="A49" s="126"/>
      <c r="B49" s="181" t="s">
        <v>1135</v>
      </c>
      <c r="C49" s="219">
        <v>1</v>
      </c>
      <c r="D49" s="219" t="s">
        <v>1136</v>
      </c>
      <c r="E49" s="181" t="s">
        <v>291</v>
      </c>
      <c r="F49" s="132"/>
      <c r="G49" s="132"/>
      <c r="H49" s="132"/>
      <c r="I49" s="133"/>
      <c r="J49" s="133"/>
      <c r="K49" s="133"/>
      <c r="L49" s="133"/>
      <c r="M49" s="133"/>
      <c r="N49" s="133"/>
    </row>
    <row r="50" spans="1:15" s="127" customFormat="1" ht="35.1" customHeight="1" x14ac:dyDescent="0.25">
      <c r="A50" s="126"/>
      <c r="B50" s="181" t="s">
        <v>1137</v>
      </c>
      <c r="C50" s="219">
        <v>1</v>
      </c>
      <c r="D50" s="219">
        <v>1</v>
      </c>
      <c r="E50" s="181" t="s">
        <v>291</v>
      </c>
      <c r="F50" s="132"/>
      <c r="G50" s="132"/>
      <c r="H50" s="132"/>
      <c r="I50" s="133"/>
      <c r="J50" s="133"/>
      <c r="K50" s="133"/>
      <c r="L50" s="133"/>
      <c r="M50" s="133"/>
      <c r="N50" s="133"/>
    </row>
    <row r="51" spans="1:15" s="1" customFormat="1" ht="35.1" customHeight="1" x14ac:dyDescent="0.2">
      <c r="A51" s="20"/>
      <c r="B51" s="685" t="s">
        <v>1138</v>
      </c>
      <c r="C51" s="685"/>
      <c r="D51" s="685"/>
      <c r="E51" s="685"/>
      <c r="F51" s="132"/>
      <c r="G51" s="31"/>
      <c r="H51" s="31"/>
      <c r="I51" s="31"/>
      <c r="J51" s="64"/>
      <c r="K51" s="64"/>
      <c r="L51" s="64"/>
      <c r="M51" s="64"/>
      <c r="N51" s="64"/>
      <c r="O51" s="64"/>
    </row>
    <row r="52" spans="1:15" s="1" customFormat="1" ht="15" customHeight="1" x14ac:dyDescent="0.2">
      <c r="A52" s="20"/>
      <c r="B52" s="31"/>
      <c r="C52" s="31"/>
      <c r="D52" s="31"/>
      <c r="E52" s="31"/>
      <c r="F52" s="31"/>
      <c r="G52" s="31"/>
      <c r="H52" s="31"/>
      <c r="I52" s="31"/>
      <c r="J52" s="64"/>
      <c r="K52" s="64"/>
      <c r="L52" s="64"/>
      <c r="M52" s="64"/>
      <c r="N52" s="64"/>
      <c r="O52" s="64"/>
    </row>
    <row r="53" spans="1:15" s="1" customFormat="1" ht="15" customHeight="1" x14ac:dyDescent="0.3">
      <c r="A53" s="20"/>
      <c r="B53" s="698" t="s">
        <v>1139</v>
      </c>
      <c r="C53" s="698"/>
      <c r="D53" s="698"/>
      <c r="E53" s="698"/>
      <c r="F53" s="477"/>
      <c r="G53" s="31"/>
      <c r="H53" s="31"/>
      <c r="I53" s="31"/>
      <c r="J53" s="64"/>
      <c r="K53" s="64"/>
      <c r="L53" s="64"/>
      <c r="M53" s="64"/>
      <c r="N53" s="64"/>
      <c r="O53" s="64"/>
    </row>
    <row r="54" spans="1:15" s="1" customFormat="1" ht="15" customHeight="1" x14ac:dyDescent="0.2">
      <c r="A54" s="20"/>
      <c r="B54" s="204" t="s">
        <v>192</v>
      </c>
      <c r="C54" s="28"/>
      <c r="D54" s="28"/>
      <c r="E54" s="28"/>
      <c r="F54" s="31"/>
      <c r="G54" s="31"/>
      <c r="H54" s="31"/>
      <c r="I54" s="31"/>
      <c r="J54" s="64"/>
      <c r="K54" s="64"/>
      <c r="L54" s="64"/>
      <c r="M54" s="64"/>
      <c r="N54" s="64"/>
      <c r="O54" s="64"/>
    </row>
    <row r="55" spans="1:15" s="1" customFormat="1" ht="15" customHeight="1" x14ac:dyDescent="0.2">
      <c r="A55" s="20"/>
      <c r="B55" s="31"/>
      <c r="C55" s="31"/>
      <c r="D55" s="31"/>
      <c r="E55" s="31"/>
      <c r="F55" s="31"/>
      <c r="G55" s="31"/>
      <c r="H55" s="31"/>
      <c r="I55" s="31"/>
      <c r="J55" s="64"/>
      <c r="K55" s="64"/>
      <c r="L55" s="64"/>
      <c r="M55" s="64"/>
      <c r="N55" s="64"/>
      <c r="O55" s="64"/>
    </row>
    <row r="56" spans="1:15" s="1" customFormat="1" ht="15" customHeight="1" x14ac:dyDescent="0.2">
      <c r="A56" s="20"/>
      <c r="B56" s="421" t="s">
        <v>444</v>
      </c>
      <c r="C56" s="421" t="s">
        <v>302</v>
      </c>
      <c r="D56" s="421" t="s">
        <v>306</v>
      </c>
      <c r="E56" s="421" t="s">
        <v>310</v>
      </c>
      <c r="F56" s="31"/>
      <c r="G56" s="31"/>
      <c r="H56" s="31"/>
      <c r="I56" s="31"/>
      <c r="J56" s="64"/>
      <c r="K56" s="64"/>
      <c r="L56" s="64"/>
      <c r="M56" s="64"/>
      <c r="N56" s="64"/>
      <c r="O56" s="64"/>
    </row>
    <row r="57" spans="1:15" s="1" customFormat="1" ht="120" customHeight="1" x14ac:dyDescent="0.2">
      <c r="A57" s="20"/>
      <c r="B57" s="181" t="s">
        <v>301</v>
      </c>
      <c r="C57" s="181" t="s">
        <v>291</v>
      </c>
      <c r="D57" s="181" t="s">
        <v>1140</v>
      </c>
      <c r="E57" s="181" t="s">
        <v>291</v>
      </c>
      <c r="F57" s="31"/>
      <c r="G57" s="31"/>
      <c r="H57" s="31"/>
      <c r="I57" s="31"/>
      <c r="J57" s="64"/>
      <c r="K57" s="64"/>
      <c r="L57" s="64"/>
      <c r="M57" s="64"/>
      <c r="N57" s="64"/>
      <c r="O57" s="64"/>
    </row>
    <row r="58" spans="1:15" s="1" customFormat="1" ht="15" customHeight="1" x14ac:dyDescent="0.2">
      <c r="A58" s="20"/>
      <c r="B58" s="181" t="s">
        <v>1141</v>
      </c>
      <c r="C58" s="181">
        <v>0</v>
      </c>
      <c r="D58" s="181">
        <f>3259+789</f>
        <v>4048</v>
      </c>
      <c r="E58" s="181">
        <v>0</v>
      </c>
      <c r="F58" s="31"/>
      <c r="G58" s="31"/>
      <c r="H58" s="31"/>
      <c r="I58" s="31"/>
      <c r="J58" s="64"/>
      <c r="K58" s="64"/>
      <c r="L58" s="64"/>
      <c r="M58" s="64"/>
      <c r="N58" s="64"/>
      <c r="O58" s="64"/>
    </row>
    <row r="59" spans="1:15" s="1" customFormat="1" ht="15" customHeight="1" x14ac:dyDescent="0.2">
      <c r="A59" s="20"/>
      <c r="B59" s="31"/>
      <c r="C59" s="31"/>
      <c r="D59" s="31"/>
      <c r="E59" s="31"/>
      <c r="F59" s="31"/>
      <c r="G59" s="31"/>
      <c r="H59" s="31"/>
      <c r="I59" s="31"/>
      <c r="J59" s="64"/>
      <c r="K59" s="64"/>
      <c r="L59" s="64"/>
      <c r="M59" s="64"/>
      <c r="N59" s="64"/>
      <c r="O59" s="64"/>
    </row>
    <row r="60" spans="1:15" s="1" customFormat="1" ht="15" customHeight="1" x14ac:dyDescent="0.3">
      <c r="A60" s="20"/>
      <c r="B60" s="698" t="s">
        <v>1142</v>
      </c>
      <c r="C60" s="698"/>
      <c r="D60" s="698"/>
      <c r="E60" s="698"/>
      <c r="F60" s="477"/>
      <c r="G60" s="31"/>
      <c r="H60" s="31"/>
      <c r="I60" s="31"/>
      <c r="J60" s="64"/>
      <c r="K60" s="64"/>
      <c r="L60" s="64"/>
      <c r="M60" s="64"/>
      <c r="N60" s="64"/>
      <c r="O60" s="64"/>
    </row>
    <row r="61" spans="1:15" s="1" customFormat="1" ht="15" customHeight="1" x14ac:dyDescent="0.2">
      <c r="A61" s="20"/>
      <c r="B61" s="204" t="s">
        <v>194</v>
      </c>
      <c r="C61" s="28"/>
      <c r="D61" s="28"/>
      <c r="E61" s="28"/>
      <c r="F61" s="31"/>
      <c r="G61" s="31"/>
      <c r="H61" s="31"/>
      <c r="I61" s="31"/>
      <c r="J61" s="64"/>
      <c r="K61" s="64"/>
      <c r="L61" s="64"/>
      <c r="M61" s="64"/>
      <c r="N61" s="64"/>
      <c r="O61" s="64"/>
    </row>
    <row r="62" spans="1:15" s="1" customFormat="1" ht="15" customHeight="1" x14ac:dyDescent="0.2">
      <c r="A62" s="20"/>
      <c r="B62" s="31"/>
      <c r="C62" s="31"/>
      <c r="D62" s="31"/>
      <c r="E62" s="31"/>
      <c r="F62" s="31"/>
      <c r="G62" s="31"/>
      <c r="H62" s="31"/>
      <c r="I62" s="31"/>
      <c r="J62" s="64"/>
      <c r="K62" s="64"/>
      <c r="L62" s="64"/>
      <c r="M62" s="64"/>
      <c r="N62" s="64"/>
      <c r="O62" s="64"/>
    </row>
    <row r="63" spans="1:15" s="1" customFormat="1" ht="15" customHeight="1" x14ac:dyDescent="0.2">
      <c r="A63" s="20"/>
      <c r="B63" s="421" t="s">
        <v>444</v>
      </c>
      <c r="C63" s="421" t="s">
        <v>302</v>
      </c>
      <c r="D63" s="421" t="s">
        <v>306</v>
      </c>
      <c r="E63" s="421" t="s">
        <v>310</v>
      </c>
      <c r="F63" s="31"/>
      <c r="G63" s="31"/>
      <c r="H63" s="31"/>
      <c r="I63" s="31"/>
      <c r="J63" s="64"/>
      <c r="K63" s="64"/>
      <c r="L63" s="64"/>
      <c r="M63" s="64"/>
      <c r="N63" s="64"/>
      <c r="O63" s="64"/>
    </row>
    <row r="64" spans="1:15" s="1" customFormat="1" ht="33.950000000000003" customHeight="1" x14ac:dyDescent="0.2">
      <c r="A64" s="20"/>
      <c r="B64" s="181" t="s">
        <v>1143</v>
      </c>
      <c r="C64" s="181">
        <v>0</v>
      </c>
      <c r="D64" s="181" t="s">
        <v>1144</v>
      </c>
      <c r="E64" s="181" t="s">
        <v>1145</v>
      </c>
      <c r="F64" s="31"/>
      <c r="G64" s="31"/>
      <c r="H64" s="31"/>
      <c r="I64" s="31"/>
      <c r="J64" s="64"/>
      <c r="K64" s="64"/>
      <c r="L64" s="64"/>
      <c r="M64" s="64"/>
      <c r="N64" s="64"/>
      <c r="O64" s="64"/>
    </row>
    <row r="65" spans="1:15" s="1" customFormat="1" ht="45" customHeight="1" x14ac:dyDescent="0.2">
      <c r="A65" s="20"/>
      <c r="B65" s="181" t="s">
        <v>1146</v>
      </c>
      <c r="C65" s="181" t="s">
        <v>291</v>
      </c>
      <c r="D65" s="181" t="s">
        <v>1147</v>
      </c>
      <c r="E65" s="181" t="s">
        <v>291</v>
      </c>
      <c r="F65" s="31"/>
      <c r="G65" s="31"/>
      <c r="H65" s="31"/>
      <c r="I65" s="31"/>
      <c r="J65" s="64"/>
      <c r="K65" s="64"/>
      <c r="L65" s="64"/>
      <c r="M65" s="64"/>
      <c r="N65" s="64"/>
      <c r="O65" s="64"/>
    </row>
    <row r="66" spans="1:15" s="1" customFormat="1" ht="75" customHeight="1" x14ac:dyDescent="0.2">
      <c r="A66" s="20"/>
      <c r="B66" s="181" t="s">
        <v>1148</v>
      </c>
      <c r="C66" s="181" t="s">
        <v>291</v>
      </c>
      <c r="D66" s="181" t="s">
        <v>1149</v>
      </c>
      <c r="E66" s="181" t="s">
        <v>291</v>
      </c>
      <c r="F66" s="31"/>
      <c r="G66" s="31"/>
      <c r="H66" s="31"/>
      <c r="I66" s="31"/>
      <c r="J66" s="64"/>
      <c r="K66" s="64"/>
      <c r="L66" s="64"/>
      <c r="M66" s="64"/>
      <c r="N66" s="64"/>
      <c r="O66" s="64"/>
    </row>
    <row r="67" spans="1:15" s="1" customFormat="1" ht="41.1" customHeight="1" x14ac:dyDescent="0.2">
      <c r="A67" s="20"/>
      <c r="B67" s="685" t="s">
        <v>1150</v>
      </c>
      <c r="C67" s="685"/>
      <c r="D67" s="685"/>
      <c r="E67" s="685"/>
      <c r="F67" s="31"/>
      <c r="G67" s="31"/>
      <c r="H67" s="31"/>
      <c r="I67" s="31"/>
      <c r="J67" s="64"/>
      <c r="K67" s="64"/>
      <c r="L67" s="64"/>
      <c r="M67" s="64"/>
      <c r="N67" s="64"/>
      <c r="O67" s="64"/>
    </row>
    <row r="68" spans="1:15" s="1" customFormat="1" ht="15" customHeight="1" x14ac:dyDescent="0.2">
      <c r="A68" s="20"/>
      <c r="B68" s="31"/>
      <c r="C68" s="31"/>
      <c r="D68" s="31"/>
      <c r="E68" s="31"/>
      <c r="F68" s="31"/>
      <c r="G68" s="31"/>
      <c r="H68" s="31"/>
      <c r="I68" s="31"/>
      <c r="J68" s="64"/>
      <c r="K68" s="64"/>
      <c r="L68" s="64"/>
      <c r="M68" s="64"/>
      <c r="N68" s="64"/>
      <c r="O68" s="64"/>
    </row>
    <row r="69" spans="1:15" s="1" customFormat="1" ht="15" customHeight="1" x14ac:dyDescent="0.3">
      <c r="A69" s="20"/>
      <c r="B69" s="698" t="s">
        <v>195</v>
      </c>
      <c r="C69" s="698"/>
      <c r="D69" s="698"/>
      <c r="E69" s="698"/>
      <c r="F69" s="215"/>
      <c r="G69" s="478"/>
      <c r="H69" s="134"/>
      <c r="I69" s="134"/>
      <c r="J69" s="64"/>
      <c r="K69" s="64"/>
      <c r="L69" s="64"/>
      <c r="M69" s="64"/>
      <c r="N69" s="64"/>
      <c r="O69" s="64"/>
    </row>
    <row r="70" spans="1:15" s="1" customFormat="1" ht="15" customHeight="1" x14ac:dyDescent="0.2">
      <c r="A70" s="20"/>
      <c r="B70" s="204" t="s">
        <v>196</v>
      </c>
      <c r="C70" s="28"/>
      <c r="D70" s="28"/>
      <c r="E70" s="28"/>
      <c r="F70" s="87"/>
      <c r="G70" s="87"/>
      <c r="H70" s="135"/>
      <c r="I70" s="135"/>
      <c r="J70" s="64"/>
      <c r="K70" s="64"/>
      <c r="L70" s="64"/>
      <c r="M70" s="64"/>
      <c r="N70" s="64"/>
      <c r="O70" s="64"/>
    </row>
    <row r="71" spans="1:15" s="1" customFormat="1" ht="15" customHeight="1" x14ac:dyDescent="0.2">
      <c r="A71" s="20"/>
      <c r="B71" s="31"/>
      <c r="C71" s="31"/>
      <c r="D71" s="31"/>
      <c r="E71" s="31"/>
      <c r="F71" s="31"/>
      <c r="G71" s="31"/>
      <c r="H71" s="31"/>
      <c r="I71" s="31"/>
      <c r="J71" s="64"/>
      <c r="K71" s="64"/>
      <c r="L71" s="64"/>
      <c r="M71" s="64"/>
      <c r="N71" s="64"/>
      <c r="O71" s="64"/>
    </row>
    <row r="72" spans="1:15" s="1" customFormat="1" ht="36" customHeight="1" x14ac:dyDescent="0.2">
      <c r="A72" s="20"/>
      <c r="B72" s="704" t="s">
        <v>1151</v>
      </c>
      <c r="C72" s="704"/>
      <c r="D72" s="704"/>
      <c r="E72" s="704"/>
      <c r="F72" s="704"/>
      <c r="G72" s="704"/>
      <c r="H72" s="8"/>
      <c r="I72" s="8"/>
      <c r="J72" s="64"/>
      <c r="K72" s="64"/>
      <c r="L72" s="64"/>
      <c r="M72" s="64"/>
      <c r="N72" s="64"/>
      <c r="O72" s="64"/>
    </row>
    <row r="73" spans="1:15" s="1" customFormat="1" ht="24" x14ac:dyDescent="0.2">
      <c r="A73" s="20"/>
      <c r="B73" s="344" t="s">
        <v>1152</v>
      </c>
      <c r="C73" s="344" t="s">
        <v>458</v>
      </c>
      <c r="D73" s="486" t="s">
        <v>459</v>
      </c>
      <c r="E73" s="486" t="s">
        <v>460</v>
      </c>
      <c r="F73" s="344" t="s">
        <v>461</v>
      </c>
      <c r="G73" s="487" t="s">
        <v>1153</v>
      </c>
      <c r="H73" s="12"/>
      <c r="I73" s="13"/>
      <c r="J73" s="64"/>
      <c r="K73" s="64"/>
      <c r="L73" s="64"/>
      <c r="M73" s="64"/>
      <c r="N73" s="64"/>
      <c r="O73" s="64"/>
    </row>
    <row r="74" spans="1:15" s="1" customFormat="1" ht="12.75" x14ac:dyDescent="0.2">
      <c r="A74" s="20"/>
      <c r="B74" s="181" t="s">
        <v>1154</v>
      </c>
      <c r="C74" s="479">
        <v>37096</v>
      </c>
      <c r="D74" s="480">
        <v>12421</v>
      </c>
      <c r="E74" s="480">
        <v>18583.439999999999</v>
      </c>
      <c r="F74" s="481">
        <v>32758.04</v>
      </c>
      <c r="G74" s="482">
        <f>SUM(Good_quality_water323[[#This Row],[FY2023]:[FY2020]])</f>
        <v>100858.48000000001</v>
      </c>
      <c r="H74" s="16"/>
      <c r="I74" s="8"/>
      <c r="J74" s="64"/>
      <c r="K74" s="64"/>
      <c r="L74" s="64"/>
      <c r="M74" s="64"/>
      <c r="N74" s="64"/>
      <c r="O74" s="64"/>
    </row>
    <row r="75" spans="1:15" s="1" customFormat="1" ht="12.75" x14ac:dyDescent="0.2">
      <c r="A75" s="20"/>
      <c r="B75" s="181" t="s">
        <v>1155</v>
      </c>
      <c r="C75" s="483">
        <f>(C74*3.519)*0.0000283495</f>
        <v>3.7007670899880001</v>
      </c>
      <c r="D75" s="483">
        <f>(D74*3.519)*0.0000283495</f>
        <v>1.2391424419005002</v>
      </c>
      <c r="E75" s="413">
        <f>(E74*3.519)*0.0000283495</f>
        <v>1.85391910639332</v>
      </c>
      <c r="F75" s="483">
        <f>(F74*3.519)*0.0000283495</f>
        <v>3.2680039994746202</v>
      </c>
      <c r="G75" s="482">
        <f>SUM(Good_quality_water323[[#This Row],[FY2023]:[FY2020]])</f>
        <v>10.06183263775644</v>
      </c>
      <c r="H75" s="16"/>
      <c r="I75" s="8"/>
      <c r="J75" s="64"/>
      <c r="K75" s="64"/>
      <c r="L75" s="64"/>
      <c r="M75" s="64"/>
      <c r="N75" s="64"/>
      <c r="O75" s="64"/>
    </row>
    <row r="76" spans="1:15" s="1" customFormat="1" ht="12.75" x14ac:dyDescent="0.2">
      <c r="A76" s="20"/>
      <c r="B76" s="181" t="s">
        <v>1156</v>
      </c>
      <c r="C76" s="479">
        <f>C74*4.32</f>
        <v>160254.72</v>
      </c>
      <c r="D76" s="479">
        <f>D74*4.32</f>
        <v>53658.720000000001</v>
      </c>
      <c r="E76" s="479">
        <f>E74*4.32</f>
        <v>80280.460800000001</v>
      </c>
      <c r="F76" s="479">
        <f>F74*4.32</f>
        <v>141514.73280000003</v>
      </c>
      <c r="G76" s="482">
        <f>SUM(Good_quality_water323[[#This Row],[FY2023]:[FY2020]])</f>
        <v>435708.63360000006</v>
      </c>
      <c r="H76" s="16"/>
      <c r="I76" s="8"/>
      <c r="J76" s="64"/>
      <c r="K76" s="64"/>
      <c r="L76" s="64"/>
      <c r="M76" s="64"/>
      <c r="N76" s="64"/>
      <c r="O76" s="64"/>
    </row>
    <row r="77" spans="1:15" s="1" customFormat="1" ht="33.950000000000003" customHeight="1" x14ac:dyDescent="0.2">
      <c r="A77" s="20"/>
      <c r="B77" s="685" t="s">
        <v>1157</v>
      </c>
      <c r="C77" s="685"/>
      <c r="D77" s="685"/>
      <c r="E77" s="685"/>
      <c r="F77" s="685"/>
      <c r="G77" s="685"/>
      <c r="H77" s="14"/>
      <c r="I77" s="6"/>
      <c r="J77" s="64"/>
      <c r="K77" s="64"/>
      <c r="L77" s="64"/>
      <c r="M77" s="64"/>
      <c r="N77" s="64"/>
      <c r="O77" s="64"/>
    </row>
    <row r="78" spans="1:15" s="1" customFormat="1" ht="15" customHeight="1" x14ac:dyDescent="0.2">
      <c r="A78" s="20"/>
      <c r="B78" s="15"/>
      <c r="C78" s="15"/>
      <c r="D78" s="15"/>
      <c r="E78" s="15"/>
      <c r="F78" s="15"/>
      <c r="G78" s="15"/>
      <c r="H78" s="14"/>
      <c r="I78" s="6"/>
      <c r="J78" s="64"/>
      <c r="K78" s="64"/>
      <c r="L78" s="64"/>
      <c r="M78" s="64"/>
      <c r="N78" s="64"/>
      <c r="O78" s="64"/>
    </row>
    <row r="79" spans="1:15" s="1" customFormat="1" ht="29.1" customHeight="1" x14ac:dyDescent="0.2">
      <c r="A79" s="20"/>
      <c r="B79" s="637" t="s">
        <v>1158</v>
      </c>
      <c r="C79" s="638" t="s">
        <v>1159</v>
      </c>
      <c r="D79" s="639"/>
      <c r="E79" s="136"/>
      <c r="F79" s="136"/>
      <c r="G79" s="29"/>
      <c r="H79" s="8"/>
      <c r="I79" s="8"/>
      <c r="J79" s="64"/>
      <c r="K79" s="64"/>
      <c r="L79" s="64"/>
      <c r="M79" s="64"/>
      <c r="N79" s="64"/>
      <c r="O79" s="64"/>
    </row>
    <row r="80" spans="1:15" s="1" customFormat="1" ht="29.1" customHeight="1" x14ac:dyDescent="0.2">
      <c r="A80" s="20"/>
      <c r="B80" s="126"/>
      <c r="C80" s="137"/>
      <c r="D80" s="136"/>
      <c r="E80" s="136"/>
      <c r="F80" s="136"/>
      <c r="G80" s="29"/>
      <c r="H80" s="8"/>
      <c r="I80" s="8"/>
      <c r="J80" s="64"/>
      <c r="K80" s="64"/>
      <c r="L80" s="64"/>
      <c r="M80" s="64"/>
      <c r="N80" s="64"/>
      <c r="O80" s="64"/>
    </row>
    <row r="81" spans="2:2" ht="15" customHeight="1" x14ac:dyDescent="0.25">
      <c r="B81" s="25"/>
    </row>
    <row r="82" spans="2:2" ht="15" customHeight="1" x14ac:dyDescent="0.25">
      <c r="B82" s="25"/>
    </row>
    <row r="83" spans="2:2" ht="15" customHeight="1" x14ac:dyDescent="0.25">
      <c r="B83" s="25"/>
    </row>
  </sheetData>
  <mergeCells count="19">
    <mergeCell ref="C29:F29"/>
    <mergeCell ref="B37:E37"/>
    <mergeCell ref="B39:E39"/>
    <mergeCell ref="B1:F1"/>
    <mergeCell ref="B3:E3"/>
    <mergeCell ref="C6:F6"/>
    <mergeCell ref="C8:F8"/>
    <mergeCell ref="C10:F10"/>
    <mergeCell ref="C11:F12"/>
    <mergeCell ref="B77:G77"/>
    <mergeCell ref="C42:F42"/>
    <mergeCell ref="B44:F44"/>
    <mergeCell ref="B51:E51"/>
    <mergeCell ref="B30:E30"/>
    <mergeCell ref="B53:E53"/>
    <mergeCell ref="B60:E60"/>
    <mergeCell ref="B67:E67"/>
    <mergeCell ref="B69:E69"/>
    <mergeCell ref="B72:G72"/>
  </mergeCells>
  <dataValidations disablePrompts="1" count="1">
    <dataValidation type="list" allowBlank="1" showInputMessage="1" showErrorMessage="1" sqref="E16:E22 D23" xr:uid="{EF2859D4-6EDD-494D-9B4B-D554B8E6A412}">
      <formula1>Status</formula1>
    </dataValidation>
  </dataValidations>
  <pageMargins left="0.7" right="0.7" top="0.75" bottom="0.75" header="0.3" footer="0.3"/>
  <drawing r:id="rId1"/>
  <tableParts count="7">
    <tablePart r:id="rId2"/>
    <tablePart r:id="rId3"/>
    <tablePart r:id="rId4"/>
    <tablePart r:id="rId5"/>
    <tablePart r:id="rId6"/>
    <tablePart r:id="rId7"/>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7579F-144B-7D45-A6C9-DB05E996B66E}">
  <dimension ref="A1:AC89"/>
  <sheetViews>
    <sheetView showGridLines="0" zoomScale="80" zoomScaleNormal="80" workbookViewId="0">
      <pane xSplit="2" ySplit="1" topLeftCell="C2" activePane="bottomRight" state="frozen"/>
      <selection pane="topRight" activeCell="C1" sqref="C1"/>
      <selection pane="bottomLeft" activeCell="A2" sqref="A2"/>
      <selection pane="bottomRight" activeCell="C60" sqref="C60"/>
    </sheetView>
  </sheetViews>
  <sheetFormatPr defaultColWidth="8.85546875" defaultRowHeight="15" customHeight="1" x14ac:dyDescent="0.25"/>
  <cols>
    <col min="1" max="1" width="5.85546875" style="20" customWidth="1"/>
    <col min="2" max="4" width="50.85546875" style="16" customWidth="1"/>
    <col min="5" max="8" width="50.85546875" style="20" customWidth="1"/>
    <col min="9" max="17" width="50.85546875" style="1" customWidth="1"/>
    <col min="18" max="29" width="8.85546875" style="1"/>
  </cols>
  <sheetData>
    <row r="1" spans="1:29" s="3" customFormat="1" ht="69.95" customHeight="1" x14ac:dyDescent="0.6">
      <c r="A1" s="19"/>
      <c r="B1" s="681" t="s">
        <v>1160</v>
      </c>
      <c r="C1" s="681"/>
      <c r="D1" s="681"/>
      <c r="E1" s="681"/>
      <c r="F1" s="681"/>
      <c r="G1" s="63"/>
      <c r="H1" s="63"/>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04" t="s">
        <v>1161</v>
      </c>
      <c r="C4" s="8"/>
      <c r="D4" s="8"/>
      <c r="E4" s="8"/>
      <c r="F4" s="20"/>
      <c r="G4" s="20"/>
      <c r="H4" s="20"/>
    </row>
    <row r="5" spans="1:29" s="1" customFormat="1" ht="15" customHeight="1" x14ac:dyDescent="0.2">
      <c r="A5" s="20"/>
      <c r="B5" s="626"/>
      <c r="C5" s="8"/>
      <c r="D5" s="8"/>
      <c r="E5" s="8"/>
      <c r="F5" s="20"/>
      <c r="G5" s="20"/>
      <c r="H5" s="20"/>
    </row>
    <row r="6" spans="1:29" s="1" customFormat="1" ht="39.950000000000003" customHeight="1" x14ac:dyDescent="0.2">
      <c r="A6" s="20"/>
      <c r="B6" s="208" t="s">
        <v>409</v>
      </c>
      <c r="C6" s="705" t="s">
        <v>1162</v>
      </c>
      <c r="D6" s="705"/>
      <c r="E6" s="705"/>
      <c r="F6" s="705"/>
      <c r="G6" s="21"/>
      <c r="H6" s="21"/>
      <c r="I6" s="21"/>
      <c r="J6" s="21"/>
      <c r="K6" s="21"/>
      <c r="L6" s="21"/>
      <c r="M6" s="21"/>
      <c r="N6" s="21"/>
      <c r="O6" s="21"/>
    </row>
    <row r="7" spans="1:29" s="1" customFormat="1" ht="15" customHeight="1" x14ac:dyDescent="0.2">
      <c r="A7" s="20"/>
      <c r="B7" s="631"/>
      <c r="C7" s="205"/>
      <c r="D7" s="205"/>
      <c r="E7" s="205"/>
      <c r="F7" s="149"/>
      <c r="G7" s="20"/>
      <c r="H7" s="20"/>
    </row>
    <row r="8" spans="1:29" s="1" customFormat="1" ht="65.099999999999994" customHeight="1" x14ac:dyDescent="0.2">
      <c r="A8" s="20"/>
      <c r="B8" s="208" t="s">
        <v>411</v>
      </c>
      <c r="C8" s="700" t="s">
        <v>1163</v>
      </c>
      <c r="D8" s="705"/>
      <c r="E8" s="705"/>
      <c r="F8" s="705"/>
      <c r="G8" s="21"/>
      <c r="H8" s="21"/>
      <c r="I8" s="21"/>
      <c r="J8" s="21"/>
      <c r="K8" s="21"/>
      <c r="L8" s="21"/>
      <c r="M8" s="21"/>
      <c r="N8" s="21"/>
      <c r="O8" s="21"/>
    </row>
    <row r="9" spans="1:29" s="1" customFormat="1" ht="15" customHeight="1" x14ac:dyDescent="0.2">
      <c r="A9" s="20"/>
      <c r="B9" s="631"/>
      <c r="C9" s="205"/>
      <c r="D9" s="205"/>
      <c r="E9" s="205"/>
      <c r="F9" s="149"/>
      <c r="G9" s="20"/>
      <c r="H9" s="20"/>
    </row>
    <row r="10" spans="1:29" s="1" customFormat="1" ht="140.1" customHeight="1" x14ac:dyDescent="0.2">
      <c r="A10" s="20"/>
      <c r="B10" s="208" t="s">
        <v>413</v>
      </c>
      <c r="C10" s="700" t="s">
        <v>1164</v>
      </c>
      <c r="D10" s="700"/>
      <c r="E10" s="700"/>
      <c r="F10" s="700"/>
      <c r="G10" s="64"/>
      <c r="H10" s="64"/>
      <c r="I10" s="64"/>
      <c r="J10" s="64"/>
      <c r="K10" s="64"/>
      <c r="L10" s="64"/>
      <c r="M10" s="64"/>
      <c r="N10" s="64"/>
      <c r="O10" s="64"/>
    </row>
    <row r="11" spans="1:29" s="1" customFormat="1" ht="15" customHeight="1" x14ac:dyDescent="0.2">
      <c r="A11" s="20"/>
      <c r="B11" s="636"/>
      <c r="C11" s="724" t="s">
        <v>1165</v>
      </c>
      <c r="D11" s="724"/>
      <c r="E11" s="724"/>
      <c r="F11" s="724"/>
      <c r="G11" s="82"/>
      <c r="H11" s="20"/>
    </row>
    <row r="12" spans="1:29" s="10" customFormat="1" ht="69.95" customHeight="1" x14ac:dyDescent="0.2">
      <c r="A12" s="20"/>
      <c r="B12" s="208" t="s">
        <v>416</v>
      </c>
      <c r="C12" s="725"/>
      <c r="D12" s="725"/>
      <c r="E12" s="725"/>
      <c r="F12" s="725"/>
      <c r="G12" s="65"/>
      <c r="H12" s="64"/>
      <c r="I12" s="64"/>
      <c r="J12" s="64"/>
      <c r="K12" s="64"/>
      <c r="L12" s="64"/>
      <c r="M12" s="64"/>
      <c r="N12" s="64"/>
      <c r="O12" s="64"/>
      <c r="P12" s="1"/>
      <c r="Q12" s="1"/>
      <c r="R12" s="1"/>
      <c r="S12" s="1"/>
      <c r="T12" s="1"/>
      <c r="U12" s="1"/>
      <c r="V12" s="1"/>
      <c r="W12" s="1"/>
      <c r="X12" s="1"/>
      <c r="Y12" s="1"/>
      <c r="Z12" s="1"/>
      <c r="AA12" s="1"/>
      <c r="AB12" s="1"/>
      <c r="AC12" s="1"/>
    </row>
    <row r="13" spans="1:29" s="11" customFormat="1" ht="15" customHeight="1" x14ac:dyDescent="0.2">
      <c r="A13" s="16"/>
      <c r="B13" s="631"/>
      <c r="C13" s="8"/>
      <c r="D13" s="8"/>
      <c r="E13" s="8"/>
      <c r="F13" s="16"/>
      <c r="G13" s="16"/>
      <c r="H13" s="16"/>
      <c r="I13" s="4"/>
      <c r="J13" s="4"/>
      <c r="K13" s="4"/>
      <c r="L13" s="4"/>
      <c r="M13" s="4"/>
      <c r="N13" s="4"/>
      <c r="O13" s="4"/>
      <c r="P13" s="4"/>
      <c r="Q13" s="4"/>
      <c r="R13" s="4"/>
      <c r="S13" s="4"/>
      <c r="T13" s="4"/>
      <c r="U13" s="4"/>
      <c r="V13" s="4"/>
      <c r="W13" s="4"/>
      <c r="X13" s="4"/>
      <c r="Y13" s="4"/>
      <c r="Z13" s="4"/>
    </row>
    <row r="14" spans="1:29" s="11" customFormat="1" ht="15" customHeight="1" x14ac:dyDescent="0.2">
      <c r="A14" s="16"/>
      <c r="B14" s="209" t="s">
        <v>418</v>
      </c>
      <c r="C14" s="209" t="s">
        <v>419</v>
      </c>
      <c r="D14" s="21"/>
      <c r="E14" s="21"/>
      <c r="F14" s="21"/>
      <c r="G14" s="16"/>
      <c r="H14" s="16"/>
      <c r="I14" s="4"/>
      <c r="J14" s="4"/>
      <c r="K14" s="4"/>
      <c r="L14" s="4"/>
      <c r="M14" s="4"/>
      <c r="N14" s="4"/>
      <c r="O14" s="4"/>
      <c r="P14" s="4"/>
      <c r="Q14" s="4"/>
      <c r="R14" s="4"/>
      <c r="S14" s="4"/>
      <c r="T14" s="4"/>
      <c r="U14" s="4"/>
      <c r="V14" s="4"/>
      <c r="W14" s="4"/>
      <c r="X14" s="4"/>
      <c r="Y14" s="4"/>
      <c r="Z14" s="4"/>
    </row>
    <row r="15" spans="1:29" s="131" customFormat="1" ht="15" customHeight="1" x14ac:dyDescent="0.25">
      <c r="A15" s="129"/>
      <c r="B15" s="642"/>
      <c r="C15" s="410" t="s">
        <v>420</v>
      </c>
      <c r="D15" s="410" t="s">
        <v>421</v>
      </c>
      <c r="E15" s="410" t="s">
        <v>422</v>
      </c>
      <c r="F15" s="410" t="s">
        <v>423</v>
      </c>
      <c r="G15" s="129"/>
      <c r="H15" s="611"/>
      <c r="I15" s="97"/>
      <c r="J15" s="613"/>
      <c r="K15" s="97"/>
      <c r="L15" s="130"/>
      <c r="M15" s="130"/>
      <c r="N15" s="130"/>
      <c r="O15" s="130"/>
      <c r="P15" s="130"/>
      <c r="Q15" s="130"/>
      <c r="R15" s="130"/>
      <c r="S15" s="130"/>
      <c r="T15" s="130"/>
      <c r="U15" s="130"/>
      <c r="V15" s="130"/>
      <c r="W15" s="130"/>
      <c r="X15" s="130"/>
      <c r="Y15" s="130"/>
      <c r="Z15" s="130"/>
    </row>
    <row r="16" spans="1:29" s="114" customFormat="1" ht="45" customHeight="1" x14ac:dyDescent="0.25">
      <c r="A16" s="112"/>
      <c r="B16" s="640"/>
      <c r="C16" s="181" t="s">
        <v>424</v>
      </c>
      <c r="D16" s="181" t="s">
        <v>1166</v>
      </c>
      <c r="E16" s="181" t="s">
        <v>426</v>
      </c>
      <c r="F16" s="181" t="s">
        <v>1167</v>
      </c>
      <c r="G16" s="112"/>
      <c r="H16" s="181"/>
      <c r="I16" s="210"/>
      <c r="J16" s="247"/>
      <c r="K16" s="155"/>
      <c r="L16" s="113"/>
      <c r="M16" s="113"/>
      <c r="N16" s="113"/>
      <c r="O16" s="113"/>
      <c r="P16" s="113"/>
      <c r="Q16" s="113"/>
      <c r="R16" s="113"/>
      <c r="S16" s="113"/>
      <c r="T16" s="113"/>
      <c r="U16" s="113"/>
      <c r="V16" s="113"/>
      <c r="W16" s="113"/>
      <c r="X16" s="113"/>
      <c r="Y16" s="113"/>
      <c r="Z16" s="113"/>
    </row>
    <row r="17" spans="1:26" s="114" customFormat="1" ht="45" customHeight="1" x14ac:dyDescent="0.25">
      <c r="A17" s="112"/>
      <c r="B17" s="640"/>
      <c r="C17" s="181" t="s">
        <v>310</v>
      </c>
      <c r="D17" s="181" t="s">
        <v>1168</v>
      </c>
      <c r="E17" s="181" t="s">
        <v>426</v>
      </c>
      <c r="F17" s="181" t="s">
        <v>1169</v>
      </c>
      <c r="G17" s="112"/>
      <c r="H17" s="112"/>
      <c r="I17" s="113"/>
      <c r="J17" s="113"/>
      <c r="K17" s="113"/>
      <c r="L17" s="113"/>
      <c r="M17" s="113"/>
      <c r="N17" s="113"/>
      <c r="O17" s="113"/>
      <c r="P17" s="113"/>
      <c r="Q17" s="113"/>
      <c r="R17" s="113"/>
      <c r="S17" s="113"/>
      <c r="T17" s="113"/>
      <c r="U17" s="113"/>
      <c r="V17" s="113"/>
      <c r="W17" s="113"/>
      <c r="X17" s="113"/>
      <c r="Y17" s="113"/>
      <c r="Z17" s="113"/>
    </row>
    <row r="18" spans="1:26" s="114" customFormat="1" ht="45" customHeight="1" x14ac:dyDescent="0.25">
      <c r="A18" s="112"/>
      <c r="B18" s="640"/>
      <c r="C18" s="181" t="s">
        <v>310</v>
      </c>
      <c r="D18" s="181" t="s">
        <v>1170</v>
      </c>
      <c r="E18" s="181" t="s">
        <v>426</v>
      </c>
      <c r="F18" s="181" t="s">
        <v>1171</v>
      </c>
      <c r="G18" s="112"/>
      <c r="H18" s="112"/>
      <c r="I18" s="113"/>
      <c r="J18" s="113"/>
      <c r="K18" s="113"/>
      <c r="L18" s="113"/>
      <c r="M18" s="113"/>
      <c r="N18" s="113"/>
      <c r="O18" s="113"/>
      <c r="P18" s="113"/>
      <c r="Q18" s="113"/>
      <c r="R18" s="113"/>
      <c r="S18" s="113"/>
      <c r="T18" s="113"/>
      <c r="U18" s="113"/>
      <c r="V18" s="113"/>
      <c r="W18" s="113"/>
      <c r="X18" s="113"/>
      <c r="Y18" s="113"/>
      <c r="Z18" s="113"/>
    </row>
    <row r="19" spans="1:26" s="1" customFormat="1" ht="15" customHeight="1" x14ac:dyDescent="0.2">
      <c r="A19" s="20"/>
      <c r="B19" s="626"/>
      <c r="C19" s="72"/>
      <c r="D19" s="60"/>
      <c r="E19" s="72"/>
      <c r="F19" s="69"/>
      <c r="G19" s="20"/>
      <c r="H19" s="20"/>
    </row>
    <row r="20" spans="1:26" s="1" customFormat="1" ht="15" customHeight="1" x14ac:dyDescent="0.2">
      <c r="A20" s="20"/>
      <c r="B20" s="626"/>
      <c r="C20" s="209" t="s">
        <v>437</v>
      </c>
      <c r="D20" s="29"/>
      <c r="E20" s="8"/>
      <c r="F20" s="8"/>
      <c r="G20" s="20"/>
      <c r="H20" s="20"/>
    </row>
    <row r="21" spans="1:26" s="1" customFormat="1" ht="15" customHeight="1" x14ac:dyDescent="0.2">
      <c r="A21" s="20"/>
      <c r="B21" s="626"/>
      <c r="C21" s="410" t="s">
        <v>420</v>
      </c>
      <c r="D21" s="410" t="s">
        <v>421</v>
      </c>
      <c r="E21" s="8"/>
      <c r="F21" s="611"/>
      <c r="G21" s="612"/>
      <c r="H21" s="20"/>
    </row>
    <row r="22" spans="1:26" s="1" customFormat="1" ht="39.950000000000003" customHeight="1" x14ac:dyDescent="0.2">
      <c r="A22" s="20"/>
      <c r="B22" s="626"/>
      <c r="C22" s="181" t="s">
        <v>424</v>
      </c>
      <c r="D22" s="181" t="s">
        <v>1172</v>
      </c>
      <c r="E22" s="8"/>
      <c r="F22" s="181"/>
      <c r="G22" s="210"/>
      <c r="H22" s="20"/>
    </row>
    <row r="23" spans="1:26" s="1" customFormat="1" ht="15" customHeight="1" x14ac:dyDescent="0.2">
      <c r="A23" s="20"/>
      <c r="B23" s="626"/>
      <c r="C23" s="181" t="s">
        <v>310</v>
      </c>
      <c r="D23" s="181" t="s">
        <v>1173</v>
      </c>
      <c r="E23" s="8"/>
      <c r="F23" s="181"/>
      <c r="G23" s="210"/>
      <c r="H23" s="20"/>
    </row>
    <row r="24" spans="1:26" s="1" customFormat="1" ht="21.95" customHeight="1" x14ac:dyDescent="0.2">
      <c r="A24" s="20"/>
      <c r="B24" s="627"/>
      <c r="C24" s="161"/>
      <c r="D24" s="161"/>
      <c r="E24" s="161"/>
      <c r="F24" s="166"/>
      <c r="G24" s="20"/>
      <c r="H24" s="20"/>
    </row>
    <row r="25" spans="1:26" s="1" customFormat="1" ht="15" customHeight="1" x14ac:dyDescent="0.2">
      <c r="A25" s="20"/>
      <c r="B25" s="626"/>
      <c r="C25" s="8"/>
      <c r="D25" s="8"/>
      <c r="E25" s="8"/>
      <c r="F25" s="20"/>
      <c r="G25" s="20"/>
      <c r="H25" s="20"/>
    </row>
    <row r="26" spans="1:26" s="1" customFormat="1" ht="69" customHeight="1" x14ac:dyDescent="0.2">
      <c r="A26" s="20"/>
      <c r="B26" s="209" t="s">
        <v>442</v>
      </c>
      <c r="C26" s="701" t="s">
        <v>1174</v>
      </c>
      <c r="D26" s="701"/>
      <c r="E26" s="701"/>
      <c r="F26" s="701"/>
      <c r="G26" s="21"/>
      <c r="H26" s="64"/>
      <c r="I26" s="64"/>
      <c r="J26" s="64"/>
      <c r="K26" s="64"/>
      <c r="L26" s="64"/>
      <c r="M26" s="64"/>
      <c r="N26" s="64"/>
      <c r="O26" s="64"/>
    </row>
    <row r="27" spans="1:26" s="1" customFormat="1" ht="15" customHeight="1" x14ac:dyDescent="0.3">
      <c r="A27" s="20"/>
      <c r="B27" s="698" t="s">
        <v>200</v>
      </c>
      <c r="C27" s="698"/>
      <c r="D27" s="698"/>
      <c r="E27" s="698"/>
      <c r="F27" s="226"/>
      <c r="G27" s="92"/>
      <c r="H27" s="92"/>
      <c r="I27" s="92"/>
      <c r="J27" s="64"/>
      <c r="K27" s="64"/>
      <c r="L27" s="64"/>
      <c r="M27" s="64"/>
      <c r="N27" s="64"/>
      <c r="O27" s="64"/>
    </row>
    <row r="28" spans="1:26" s="1" customFormat="1" ht="15" customHeight="1" x14ac:dyDescent="0.2">
      <c r="A28" s="20"/>
      <c r="B28" s="204" t="s">
        <v>201</v>
      </c>
      <c r="C28" s="28"/>
      <c r="D28" s="28"/>
      <c r="E28" s="28"/>
      <c r="F28" s="28"/>
      <c r="G28" s="87"/>
      <c r="H28" s="87"/>
      <c r="I28" s="87"/>
      <c r="J28" s="64"/>
      <c r="K28" s="64"/>
      <c r="L28" s="64"/>
      <c r="M28" s="64"/>
      <c r="N28" s="64"/>
      <c r="O28" s="64"/>
    </row>
    <row r="29" spans="1:26" s="1" customFormat="1" ht="15" customHeight="1" x14ac:dyDescent="0.2">
      <c r="A29" s="20"/>
      <c r="B29" s="31"/>
      <c r="C29" s="31"/>
      <c r="D29" s="31"/>
      <c r="E29" s="31"/>
      <c r="F29" s="31"/>
      <c r="G29" s="31"/>
      <c r="H29" s="31"/>
      <c r="I29" s="31"/>
      <c r="J29" s="64"/>
      <c r="K29" s="64"/>
      <c r="L29" s="64"/>
      <c r="M29" s="64"/>
      <c r="N29" s="64"/>
      <c r="O29" s="64"/>
    </row>
    <row r="30" spans="1:26" s="1" customFormat="1" ht="15" customHeight="1" x14ac:dyDescent="0.2">
      <c r="A30" s="20"/>
      <c r="B30" s="160" t="s">
        <v>444</v>
      </c>
      <c r="C30" s="163" t="s">
        <v>458</v>
      </c>
      <c r="D30" s="361" t="s">
        <v>459</v>
      </c>
      <c r="E30" s="361" t="s">
        <v>460</v>
      </c>
      <c r="F30" s="362" t="s">
        <v>461</v>
      </c>
      <c r="G30" s="21"/>
      <c r="H30" s="21"/>
      <c r="I30" s="20"/>
      <c r="J30" s="64"/>
      <c r="K30" s="64"/>
      <c r="L30" s="64"/>
      <c r="M30" s="64"/>
      <c r="N30" s="64"/>
      <c r="O30" s="64"/>
    </row>
    <row r="31" spans="1:26" s="1" customFormat="1" ht="30" customHeight="1" x14ac:dyDescent="0.2">
      <c r="A31" s="20"/>
      <c r="B31" s="181" t="s">
        <v>1175</v>
      </c>
      <c r="C31" s="181">
        <v>709</v>
      </c>
      <c r="D31" s="181">
        <v>272</v>
      </c>
      <c r="E31" s="181">
        <v>107</v>
      </c>
      <c r="F31" s="181">
        <v>195</v>
      </c>
      <c r="G31" s="21"/>
      <c r="H31" s="21"/>
      <c r="I31" s="20"/>
      <c r="J31" s="64"/>
      <c r="K31" s="64"/>
      <c r="L31" s="64"/>
      <c r="M31" s="64"/>
      <c r="N31" s="64"/>
      <c r="O31" s="64"/>
    </row>
    <row r="32" spans="1:26" s="1" customFormat="1" ht="50.1" customHeight="1" x14ac:dyDescent="0.2">
      <c r="A32" s="20"/>
      <c r="B32" s="181" t="s">
        <v>1176</v>
      </c>
      <c r="C32" s="181">
        <v>709</v>
      </c>
      <c r="D32" s="181">
        <v>269</v>
      </c>
      <c r="E32" s="181">
        <v>107</v>
      </c>
      <c r="F32" s="181">
        <v>195</v>
      </c>
      <c r="G32" s="21"/>
      <c r="H32" s="21"/>
      <c r="I32" s="20"/>
      <c r="J32" s="64"/>
      <c r="K32" s="64"/>
      <c r="L32" s="64"/>
      <c r="M32" s="64"/>
      <c r="N32" s="64"/>
      <c r="O32" s="64"/>
    </row>
    <row r="33" spans="1:15" s="1" customFormat="1" ht="50.1" customHeight="1" x14ac:dyDescent="0.2">
      <c r="A33" s="20"/>
      <c r="B33" s="181" t="s">
        <v>1177</v>
      </c>
      <c r="C33" s="225">
        <v>1</v>
      </c>
      <c r="D33" s="225">
        <v>0.98897058823529416</v>
      </c>
      <c r="E33" s="225">
        <v>1</v>
      </c>
      <c r="F33" s="225">
        <v>1</v>
      </c>
      <c r="G33" s="21"/>
      <c r="H33" s="21"/>
      <c r="I33" s="20"/>
      <c r="J33" s="64"/>
      <c r="K33" s="64"/>
      <c r="L33" s="64"/>
      <c r="M33" s="64"/>
      <c r="N33" s="64"/>
      <c r="O33" s="64"/>
    </row>
    <row r="34" spans="1:15" s="1" customFormat="1" ht="15" customHeight="1" x14ac:dyDescent="0.2">
      <c r="A34" s="20"/>
      <c r="B34" s="75"/>
      <c r="C34" s="64"/>
      <c r="D34" s="64"/>
      <c r="E34" s="64"/>
      <c r="F34" s="64"/>
      <c r="G34" s="21"/>
      <c r="H34" s="64"/>
      <c r="I34" s="64"/>
      <c r="J34" s="64"/>
      <c r="K34" s="64"/>
      <c r="L34" s="64"/>
      <c r="M34" s="64"/>
      <c r="N34" s="64"/>
      <c r="O34" s="64"/>
    </row>
    <row r="35" spans="1:15" s="1" customFormat="1" ht="15" customHeight="1" x14ac:dyDescent="0.3">
      <c r="A35" s="20"/>
      <c r="B35" s="698" t="s">
        <v>203</v>
      </c>
      <c r="C35" s="698"/>
      <c r="D35" s="698"/>
      <c r="E35" s="698"/>
      <c r="F35" s="488"/>
      <c r="G35" s="21"/>
      <c r="H35" s="64"/>
      <c r="I35" s="64"/>
      <c r="J35" s="64"/>
      <c r="K35" s="64"/>
      <c r="L35" s="64"/>
      <c r="M35" s="64"/>
      <c r="N35" s="64"/>
      <c r="O35" s="64"/>
    </row>
    <row r="36" spans="1:15" s="1" customFormat="1" ht="15" customHeight="1" x14ac:dyDescent="0.2">
      <c r="A36" s="20"/>
      <c r="B36" s="204" t="s">
        <v>204</v>
      </c>
      <c r="C36" s="28"/>
      <c r="D36" s="28"/>
      <c r="E36" s="28"/>
      <c r="F36" s="64"/>
      <c r="G36" s="21"/>
      <c r="H36" s="64"/>
      <c r="I36" s="64"/>
      <c r="J36" s="64"/>
      <c r="K36" s="64"/>
      <c r="L36" s="64"/>
      <c r="M36" s="64"/>
      <c r="N36" s="64"/>
      <c r="O36" s="64"/>
    </row>
    <row r="37" spans="1:15" s="1" customFormat="1" ht="15" customHeight="1" x14ac:dyDescent="0.2">
      <c r="A37" s="20"/>
      <c r="B37" s="75"/>
      <c r="C37" s="64"/>
      <c r="D37" s="64"/>
      <c r="E37" s="64"/>
      <c r="F37" s="64"/>
      <c r="G37" s="21"/>
      <c r="H37" s="64"/>
      <c r="I37" s="64"/>
      <c r="J37" s="64"/>
      <c r="K37" s="64"/>
      <c r="L37" s="64"/>
      <c r="M37" s="64"/>
      <c r="N37" s="64"/>
      <c r="O37" s="64"/>
    </row>
    <row r="38" spans="1:15" s="1" customFormat="1" ht="15" customHeight="1" x14ac:dyDescent="0.2">
      <c r="A38" s="20"/>
      <c r="B38" s="160" t="s">
        <v>444</v>
      </c>
      <c r="C38" s="163" t="s">
        <v>458</v>
      </c>
      <c r="D38" s="361" t="s">
        <v>459</v>
      </c>
      <c r="E38" s="361" t="s">
        <v>460</v>
      </c>
      <c r="F38" s="362" t="s">
        <v>461</v>
      </c>
      <c r="G38" s="21"/>
      <c r="H38" s="64"/>
      <c r="I38" s="64"/>
      <c r="J38" s="64"/>
      <c r="K38" s="64"/>
      <c r="L38" s="64"/>
      <c r="M38" s="64"/>
      <c r="N38" s="64"/>
      <c r="O38" s="64"/>
    </row>
    <row r="39" spans="1:15" s="1" customFormat="1" ht="15" customHeight="1" x14ac:dyDescent="0.2">
      <c r="A39" s="20"/>
      <c r="B39" s="181" t="s">
        <v>1178</v>
      </c>
      <c r="C39" s="181">
        <v>1587</v>
      </c>
      <c r="D39" s="181">
        <v>915</v>
      </c>
      <c r="E39" s="181" t="s">
        <v>470</v>
      </c>
      <c r="F39" s="181" t="s">
        <v>470</v>
      </c>
      <c r="G39" s="21"/>
      <c r="H39" s="64"/>
      <c r="I39" s="64"/>
      <c r="J39" s="64"/>
      <c r="K39" s="64"/>
      <c r="L39" s="64"/>
      <c r="M39" s="64"/>
      <c r="N39" s="64"/>
      <c r="O39" s="64"/>
    </row>
    <row r="40" spans="1:15" s="1" customFormat="1" ht="35.1" customHeight="1" x14ac:dyDescent="0.2">
      <c r="A40" s="20"/>
      <c r="B40" s="181" t="s">
        <v>1179</v>
      </c>
      <c r="C40" s="181">
        <v>15</v>
      </c>
      <c r="D40" s="181">
        <v>0</v>
      </c>
      <c r="E40" s="181" t="s">
        <v>470</v>
      </c>
      <c r="F40" s="181" t="s">
        <v>470</v>
      </c>
      <c r="G40" s="21"/>
      <c r="H40" s="64"/>
      <c r="I40" s="64"/>
      <c r="J40" s="64"/>
      <c r="K40" s="64"/>
      <c r="L40" s="64"/>
      <c r="M40" s="64"/>
      <c r="N40" s="64"/>
      <c r="O40" s="64"/>
    </row>
    <row r="41" spans="1:15" s="1" customFormat="1" ht="48" x14ac:dyDescent="0.2">
      <c r="A41" s="20"/>
      <c r="B41" s="181" t="s">
        <v>1180</v>
      </c>
      <c r="C41" s="181" t="s">
        <v>1181</v>
      </c>
      <c r="D41" s="181" t="s">
        <v>1182</v>
      </c>
      <c r="E41" s="181" t="s">
        <v>470</v>
      </c>
      <c r="F41" s="181" t="s">
        <v>470</v>
      </c>
      <c r="G41" s="21"/>
      <c r="H41" s="64"/>
      <c r="I41" s="64"/>
      <c r="J41" s="64"/>
      <c r="K41" s="64"/>
      <c r="L41" s="64"/>
      <c r="M41" s="64"/>
      <c r="N41" s="64"/>
      <c r="O41" s="64"/>
    </row>
    <row r="42" spans="1:15" s="1" customFormat="1" ht="45" customHeight="1" x14ac:dyDescent="0.2">
      <c r="A42" s="20"/>
      <c r="B42" s="181" t="s">
        <v>1183</v>
      </c>
      <c r="C42" s="219">
        <v>9.4517958412098299E-3</v>
      </c>
      <c r="D42" s="219">
        <v>0</v>
      </c>
      <c r="E42" s="181" t="s">
        <v>470</v>
      </c>
      <c r="F42" s="181" t="s">
        <v>470</v>
      </c>
      <c r="G42" s="21"/>
      <c r="H42" s="64"/>
      <c r="I42" s="64"/>
      <c r="J42" s="64"/>
      <c r="K42" s="64"/>
      <c r="L42" s="64"/>
      <c r="M42" s="64"/>
      <c r="N42" s="64"/>
      <c r="O42" s="64"/>
    </row>
    <row r="43" spans="1:15" s="1" customFormat="1" ht="45" customHeight="1" x14ac:dyDescent="0.2">
      <c r="A43" s="20"/>
      <c r="B43" s="181" t="s">
        <v>1184</v>
      </c>
      <c r="C43" s="181" t="s">
        <v>1185</v>
      </c>
      <c r="D43" s="219">
        <v>0</v>
      </c>
      <c r="E43" s="181" t="s">
        <v>470</v>
      </c>
      <c r="F43" s="181" t="s">
        <v>470</v>
      </c>
      <c r="G43" s="21"/>
      <c r="H43" s="64"/>
      <c r="I43" s="64"/>
      <c r="J43" s="64"/>
      <c r="K43" s="64"/>
      <c r="L43" s="64"/>
      <c r="M43" s="64"/>
      <c r="N43" s="64"/>
      <c r="O43" s="64"/>
    </row>
    <row r="44" spans="1:15" s="1" customFormat="1" ht="15" customHeight="1" x14ac:dyDescent="0.2">
      <c r="A44" s="20"/>
      <c r="B44" s="75"/>
      <c r="C44" s="64"/>
      <c r="D44" s="64"/>
      <c r="E44" s="64"/>
      <c r="F44" s="64"/>
      <c r="G44" s="21"/>
      <c r="H44" s="64"/>
      <c r="I44" s="64"/>
      <c r="J44" s="64"/>
      <c r="K44" s="64"/>
      <c r="L44" s="64"/>
      <c r="M44" s="64"/>
      <c r="N44" s="64"/>
      <c r="O44" s="64"/>
    </row>
    <row r="45" spans="1:15" s="1" customFormat="1" ht="15" customHeight="1" x14ac:dyDescent="0.3">
      <c r="A45" s="20"/>
      <c r="B45" s="698" t="s">
        <v>205</v>
      </c>
      <c r="C45" s="698"/>
      <c r="D45" s="698"/>
      <c r="E45" s="698"/>
      <c r="F45" s="488"/>
      <c r="G45" s="21"/>
      <c r="H45" s="64"/>
      <c r="I45" s="64"/>
      <c r="J45" s="64"/>
      <c r="K45" s="64"/>
      <c r="L45" s="64"/>
      <c r="M45" s="64"/>
      <c r="N45" s="64"/>
      <c r="O45" s="64"/>
    </row>
    <row r="46" spans="1:15" s="1" customFormat="1" ht="15" customHeight="1" x14ac:dyDescent="0.2">
      <c r="A46" s="20"/>
      <c r="B46" s="204" t="s">
        <v>206</v>
      </c>
      <c r="C46" s="28"/>
      <c r="D46" s="28"/>
      <c r="E46" s="28"/>
      <c r="F46" s="64"/>
      <c r="G46" s="21"/>
      <c r="H46" s="64"/>
      <c r="I46" s="64"/>
      <c r="J46" s="64"/>
      <c r="K46" s="64"/>
      <c r="L46" s="64"/>
      <c r="M46" s="64"/>
      <c r="N46" s="64"/>
      <c r="O46" s="64"/>
    </row>
    <row r="47" spans="1:15" s="1" customFormat="1" ht="15" customHeight="1" x14ac:dyDescent="0.2">
      <c r="A47" s="20"/>
      <c r="B47" s="75"/>
      <c r="C47" s="64"/>
      <c r="D47" s="64"/>
      <c r="E47" s="64"/>
      <c r="F47" s="64"/>
      <c r="G47" s="21"/>
      <c r="H47" s="64"/>
      <c r="I47" s="64"/>
      <c r="J47" s="64"/>
      <c r="K47" s="64"/>
      <c r="L47" s="64"/>
      <c r="M47" s="64"/>
      <c r="N47" s="64"/>
      <c r="O47" s="64"/>
    </row>
    <row r="48" spans="1:15" s="1" customFormat="1" ht="15" customHeight="1" x14ac:dyDescent="0.2">
      <c r="A48" s="20"/>
      <c r="B48" s="160" t="s">
        <v>444</v>
      </c>
      <c r="C48" s="163" t="s">
        <v>458</v>
      </c>
      <c r="D48" s="361" t="s">
        <v>459</v>
      </c>
      <c r="E48" s="361" t="s">
        <v>460</v>
      </c>
      <c r="F48" s="362" t="s">
        <v>461</v>
      </c>
      <c r="G48" s="21"/>
      <c r="H48" s="64"/>
      <c r="I48" s="64"/>
      <c r="J48" s="64"/>
      <c r="K48" s="64"/>
      <c r="L48" s="64"/>
      <c r="M48" s="64"/>
      <c r="N48" s="64"/>
      <c r="O48" s="64"/>
    </row>
    <row r="49" spans="1:15" s="1" customFormat="1" ht="24" x14ac:dyDescent="0.2">
      <c r="A49" s="20"/>
      <c r="B49" s="181" t="s">
        <v>1175</v>
      </c>
      <c r="C49" s="181">
        <v>709</v>
      </c>
      <c r="D49" s="181">
        <v>272</v>
      </c>
      <c r="E49" s="181">
        <v>107</v>
      </c>
      <c r="F49" s="181">
        <v>195</v>
      </c>
      <c r="G49" s="21"/>
      <c r="H49" s="64"/>
      <c r="I49" s="64"/>
      <c r="J49" s="64"/>
      <c r="K49" s="64"/>
      <c r="L49" s="64"/>
      <c r="M49" s="64"/>
      <c r="N49" s="64"/>
      <c r="O49" s="64"/>
    </row>
    <row r="50" spans="1:15" s="1" customFormat="1" ht="35.1" customHeight="1" x14ac:dyDescent="0.2">
      <c r="A50" s="20"/>
      <c r="B50" s="181" t="s">
        <v>1186</v>
      </c>
      <c r="C50" s="181">
        <v>709</v>
      </c>
      <c r="D50" s="181">
        <v>269</v>
      </c>
      <c r="E50" s="181">
        <v>107</v>
      </c>
      <c r="F50" s="181">
        <v>195</v>
      </c>
      <c r="G50" s="21"/>
      <c r="H50" s="64"/>
      <c r="I50" s="64"/>
      <c r="J50" s="64"/>
      <c r="K50" s="64"/>
      <c r="L50" s="64"/>
      <c r="M50" s="64"/>
      <c r="N50" s="64"/>
      <c r="O50" s="64"/>
    </row>
    <row r="51" spans="1:15" s="1" customFormat="1" ht="50.1" customHeight="1" x14ac:dyDescent="0.2">
      <c r="A51" s="20"/>
      <c r="B51" s="181" t="s">
        <v>1187</v>
      </c>
      <c r="C51" s="468">
        <v>1</v>
      </c>
      <c r="D51" s="468">
        <v>0.98897058823529416</v>
      </c>
      <c r="E51" s="468">
        <v>1</v>
      </c>
      <c r="F51" s="468">
        <v>1</v>
      </c>
      <c r="G51" s="21"/>
      <c r="H51" s="64"/>
      <c r="I51" s="64"/>
      <c r="J51" s="64"/>
      <c r="K51" s="64"/>
      <c r="L51" s="64"/>
      <c r="M51" s="64"/>
      <c r="N51" s="64"/>
      <c r="O51" s="64"/>
    </row>
    <row r="52" spans="1:15" s="1" customFormat="1" ht="15" customHeight="1" x14ac:dyDescent="0.2">
      <c r="A52" s="20"/>
      <c r="B52" s="75"/>
      <c r="C52" s="64"/>
      <c r="D52" s="64"/>
      <c r="E52" s="64"/>
      <c r="F52" s="64"/>
      <c r="G52" s="21"/>
      <c r="H52" s="64"/>
      <c r="I52" s="64"/>
      <c r="J52" s="64"/>
      <c r="K52" s="64"/>
      <c r="L52" s="64"/>
      <c r="M52" s="64"/>
      <c r="N52" s="64"/>
      <c r="O52" s="64"/>
    </row>
    <row r="53" spans="1:15" s="1" customFormat="1" ht="15" customHeight="1" x14ac:dyDescent="0.3">
      <c r="A53" s="20"/>
      <c r="B53" s="698" t="s">
        <v>207</v>
      </c>
      <c r="C53" s="698"/>
      <c r="D53" s="698"/>
      <c r="E53" s="698"/>
      <c r="F53" s="488"/>
      <c r="G53" s="21"/>
      <c r="H53" s="64"/>
      <c r="I53" s="64"/>
      <c r="J53" s="64"/>
      <c r="K53" s="64"/>
      <c r="L53" s="64"/>
      <c r="M53" s="64"/>
      <c r="N53" s="64"/>
      <c r="O53" s="64"/>
    </row>
    <row r="54" spans="1:15" s="1" customFormat="1" ht="15" customHeight="1" x14ac:dyDescent="0.2">
      <c r="A54" s="20"/>
      <c r="B54" s="204" t="s">
        <v>208</v>
      </c>
      <c r="C54" s="28"/>
      <c r="D54" s="28"/>
      <c r="E54" s="28"/>
      <c r="F54" s="64"/>
      <c r="G54" s="21"/>
      <c r="H54" s="64"/>
      <c r="I54" s="64"/>
      <c r="J54" s="64"/>
      <c r="K54" s="64"/>
      <c r="L54" s="64"/>
      <c r="M54" s="64"/>
      <c r="N54" s="64"/>
      <c r="O54" s="64"/>
    </row>
    <row r="55" spans="1:15" s="1" customFormat="1" ht="15" customHeight="1" x14ac:dyDescent="0.2">
      <c r="A55" s="20"/>
      <c r="B55" s="75"/>
      <c r="C55" s="64"/>
      <c r="D55" s="64"/>
      <c r="E55" s="64"/>
      <c r="F55" s="64"/>
      <c r="G55" s="21"/>
      <c r="H55" s="64"/>
      <c r="I55" s="64"/>
      <c r="J55" s="64"/>
      <c r="K55" s="64"/>
      <c r="L55" s="64"/>
      <c r="M55" s="64"/>
      <c r="N55" s="64"/>
      <c r="O55" s="64"/>
    </row>
    <row r="56" spans="1:15" s="1" customFormat="1" ht="15" customHeight="1" x14ac:dyDescent="0.2">
      <c r="A56" s="20"/>
      <c r="B56" s="160" t="s">
        <v>444</v>
      </c>
      <c r="C56" s="163" t="s">
        <v>458</v>
      </c>
      <c r="D56" s="361" t="s">
        <v>459</v>
      </c>
      <c r="E56" s="361" t="s">
        <v>460</v>
      </c>
      <c r="F56" s="362" t="s">
        <v>461</v>
      </c>
      <c r="G56" s="21"/>
      <c r="H56" s="64"/>
      <c r="I56" s="64"/>
      <c r="J56" s="64"/>
      <c r="K56" s="64"/>
      <c r="L56" s="64"/>
      <c r="M56" s="64"/>
      <c r="N56" s="64"/>
      <c r="O56" s="64"/>
    </row>
    <row r="57" spans="1:15" s="1" customFormat="1" ht="15" customHeight="1" x14ac:dyDescent="0.2">
      <c r="A57" s="20"/>
      <c r="B57" s="181" t="s">
        <v>1188</v>
      </c>
      <c r="C57" s="181">
        <v>1587</v>
      </c>
      <c r="D57" s="181">
        <v>915</v>
      </c>
      <c r="E57" s="181" t="s">
        <v>470</v>
      </c>
      <c r="F57" s="181" t="s">
        <v>470</v>
      </c>
      <c r="G57" s="21"/>
      <c r="H57" s="64"/>
      <c r="I57" s="64"/>
      <c r="J57" s="64"/>
      <c r="K57" s="64"/>
      <c r="L57" s="64"/>
      <c r="M57" s="64"/>
      <c r="N57" s="64"/>
      <c r="O57" s="64"/>
    </row>
    <row r="58" spans="1:15" s="1" customFormat="1" ht="35.1" customHeight="1" x14ac:dyDescent="0.2">
      <c r="A58" s="20"/>
      <c r="B58" s="181" t="s">
        <v>1189</v>
      </c>
      <c r="C58" s="181">
        <v>1</v>
      </c>
      <c r="D58" s="181">
        <v>0</v>
      </c>
      <c r="E58" s="181" t="s">
        <v>470</v>
      </c>
      <c r="F58" s="181" t="s">
        <v>470</v>
      </c>
      <c r="G58" s="21"/>
      <c r="H58" s="64"/>
      <c r="I58" s="64"/>
      <c r="J58" s="64"/>
      <c r="K58" s="64"/>
      <c r="L58" s="64"/>
      <c r="M58" s="64"/>
      <c r="N58" s="64"/>
      <c r="O58" s="64"/>
    </row>
    <row r="59" spans="1:15" s="1" customFormat="1" ht="44.1" customHeight="1" x14ac:dyDescent="0.2">
      <c r="A59" s="20"/>
      <c r="B59" s="181" t="s">
        <v>1190</v>
      </c>
      <c r="C59" s="181" t="s">
        <v>1191</v>
      </c>
      <c r="D59" s="181" t="s">
        <v>1182</v>
      </c>
      <c r="E59" s="181" t="s">
        <v>470</v>
      </c>
      <c r="F59" s="181" t="s">
        <v>470</v>
      </c>
      <c r="G59" s="21"/>
      <c r="H59" s="64"/>
      <c r="I59" s="64"/>
      <c r="J59" s="64"/>
      <c r="K59" s="64"/>
      <c r="L59" s="64"/>
      <c r="M59" s="64"/>
      <c r="N59" s="64"/>
      <c r="O59" s="64"/>
    </row>
    <row r="60" spans="1:15" s="1" customFormat="1" ht="45" customHeight="1" x14ac:dyDescent="0.2">
      <c r="A60" s="20"/>
      <c r="B60" s="181" t="s">
        <v>1192</v>
      </c>
      <c r="C60" s="490">
        <v>6.3011972274732201E-4</v>
      </c>
      <c r="D60" s="219">
        <v>0</v>
      </c>
      <c r="E60" s="181" t="s">
        <v>470</v>
      </c>
      <c r="F60" s="181" t="s">
        <v>470</v>
      </c>
      <c r="G60" s="21"/>
      <c r="H60" s="64"/>
      <c r="I60" s="64"/>
      <c r="J60" s="64"/>
      <c r="K60" s="64"/>
      <c r="L60" s="64"/>
      <c r="M60" s="64"/>
      <c r="N60" s="64"/>
      <c r="O60" s="64"/>
    </row>
    <row r="61" spans="1:15" s="1" customFormat="1" ht="60" customHeight="1" x14ac:dyDescent="0.2">
      <c r="A61" s="20"/>
      <c r="B61" s="181" t="s">
        <v>1193</v>
      </c>
      <c r="C61" s="181" t="s">
        <v>1194</v>
      </c>
      <c r="D61" s="219">
        <v>0</v>
      </c>
      <c r="E61" s="181" t="s">
        <v>470</v>
      </c>
      <c r="F61" s="181" t="s">
        <v>470</v>
      </c>
      <c r="G61" s="21"/>
      <c r="H61" s="64"/>
      <c r="I61" s="64"/>
      <c r="J61" s="64"/>
      <c r="K61" s="64"/>
      <c r="L61" s="64"/>
      <c r="M61" s="64"/>
      <c r="N61" s="64"/>
      <c r="O61" s="64"/>
    </row>
    <row r="62" spans="1:15" s="1" customFormat="1" ht="15" customHeight="1" x14ac:dyDescent="0.2">
      <c r="A62" s="20"/>
      <c r="B62" s="75"/>
      <c r="C62" s="64"/>
      <c r="D62" s="64"/>
      <c r="E62" s="64"/>
      <c r="F62" s="64"/>
      <c r="G62" s="21"/>
      <c r="H62" s="64"/>
      <c r="I62" s="64"/>
      <c r="J62" s="64"/>
      <c r="K62" s="64"/>
      <c r="L62" s="64"/>
      <c r="M62" s="64"/>
      <c r="N62" s="64"/>
      <c r="O62" s="64"/>
    </row>
    <row r="63" spans="1:15" s="1" customFormat="1" ht="15" customHeight="1" x14ac:dyDescent="0.3">
      <c r="A63" s="20"/>
      <c r="B63" s="698" t="s">
        <v>209</v>
      </c>
      <c r="C63" s="698"/>
      <c r="D63" s="698"/>
      <c r="E63" s="698"/>
      <c r="F63" s="488"/>
      <c r="G63" s="21"/>
      <c r="H63" s="64"/>
      <c r="I63" s="64"/>
      <c r="J63" s="64"/>
      <c r="K63" s="64"/>
      <c r="L63" s="64"/>
      <c r="M63" s="64"/>
      <c r="N63" s="64"/>
      <c r="O63" s="64"/>
    </row>
    <row r="64" spans="1:15" s="1" customFormat="1" ht="15" customHeight="1" x14ac:dyDescent="0.2">
      <c r="A64" s="20"/>
      <c r="B64" s="204" t="s">
        <v>1195</v>
      </c>
      <c r="C64" s="28"/>
      <c r="D64" s="28"/>
      <c r="E64" s="28"/>
      <c r="F64" s="64"/>
      <c r="G64" s="21"/>
      <c r="H64" s="64"/>
      <c r="I64" s="64"/>
      <c r="J64" s="64"/>
      <c r="K64" s="64"/>
      <c r="L64" s="64"/>
      <c r="M64" s="64"/>
      <c r="N64" s="64"/>
      <c r="O64" s="64"/>
    </row>
    <row r="65" spans="1:15" s="1" customFormat="1" ht="15" customHeight="1" x14ac:dyDescent="0.2">
      <c r="A65" s="20"/>
      <c r="B65" s="75"/>
      <c r="C65" s="64"/>
      <c r="D65" s="64"/>
      <c r="E65" s="64"/>
      <c r="F65" s="64"/>
      <c r="G65" s="21"/>
      <c r="H65" s="64"/>
      <c r="I65" s="64"/>
      <c r="J65" s="64"/>
      <c r="K65" s="64"/>
      <c r="L65" s="64"/>
      <c r="M65" s="64"/>
      <c r="N65" s="64"/>
      <c r="O65" s="64"/>
    </row>
    <row r="66" spans="1:15" s="1" customFormat="1" ht="15" customHeight="1" x14ac:dyDescent="0.2">
      <c r="A66" s="20"/>
      <c r="B66" s="160" t="s">
        <v>444</v>
      </c>
      <c r="C66" s="163" t="s">
        <v>302</v>
      </c>
      <c r="D66" s="163" t="s">
        <v>306</v>
      </c>
      <c r="E66" s="493" t="s">
        <v>310</v>
      </c>
      <c r="F66" s="64"/>
      <c r="G66" s="21"/>
      <c r="H66" s="64"/>
      <c r="I66" s="64"/>
      <c r="J66" s="64"/>
      <c r="K66" s="64"/>
      <c r="L66" s="64"/>
      <c r="M66" s="64"/>
      <c r="N66" s="64"/>
      <c r="O66" s="64"/>
    </row>
    <row r="67" spans="1:15" s="1" customFormat="1" ht="59.1" customHeight="1" x14ac:dyDescent="0.2">
      <c r="A67" s="20"/>
      <c r="B67" s="181" t="s">
        <v>1196</v>
      </c>
      <c r="C67" s="181" t="s">
        <v>1197</v>
      </c>
      <c r="D67" s="491" t="s">
        <v>1198</v>
      </c>
      <c r="E67" s="491" t="s">
        <v>1198</v>
      </c>
      <c r="F67" s="136"/>
      <c r="G67" s="29"/>
      <c r="H67" s="8"/>
      <c r="I67" s="8"/>
      <c r="J67" s="64"/>
      <c r="K67" s="64"/>
      <c r="L67" s="64"/>
      <c r="M67" s="64"/>
      <c r="N67" s="64"/>
      <c r="O67" s="64"/>
    </row>
    <row r="68" spans="1:15" s="1" customFormat="1" ht="50.1" customHeight="1" x14ac:dyDescent="0.2">
      <c r="A68" s="20"/>
      <c r="B68" s="181" t="s">
        <v>1199</v>
      </c>
      <c r="C68" s="181" t="s">
        <v>1200</v>
      </c>
      <c r="D68" s="181" t="s">
        <v>1200</v>
      </c>
      <c r="E68" s="181" t="s">
        <v>1200</v>
      </c>
      <c r="F68" s="136"/>
      <c r="G68" s="29"/>
      <c r="H68" s="8"/>
      <c r="I68" s="8"/>
      <c r="J68" s="64"/>
      <c r="K68" s="64"/>
      <c r="L68" s="64"/>
      <c r="M68" s="64"/>
      <c r="N68" s="64"/>
      <c r="O68" s="64"/>
    </row>
    <row r="69" spans="1:15" s="1" customFormat="1" ht="60" x14ac:dyDescent="0.2">
      <c r="A69" s="20"/>
      <c r="B69" s="181" t="s">
        <v>1201</v>
      </c>
      <c r="C69" s="181" t="s">
        <v>1202</v>
      </c>
      <c r="D69" s="181" t="s">
        <v>1202</v>
      </c>
      <c r="E69" s="181" t="s">
        <v>1203</v>
      </c>
      <c r="F69" s="136"/>
      <c r="G69" s="29"/>
      <c r="H69" s="8"/>
      <c r="I69" s="8"/>
      <c r="J69" s="64"/>
      <c r="K69" s="64"/>
      <c r="L69" s="64"/>
      <c r="M69" s="64"/>
      <c r="N69" s="64"/>
      <c r="O69" s="64"/>
    </row>
    <row r="70" spans="1:15" s="1" customFormat="1" ht="122.25" customHeight="1" x14ac:dyDescent="0.2">
      <c r="A70" s="20"/>
      <c r="B70" s="181" t="s">
        <v>1204</v>
      </c>
      <c r="C70" s="181" t="s">
        <v>1205</v>
      </c>
      <c r="D70" s="181" t="s">
        <v>1205</v>
      </c>
      <c r="E70" s="181" t="s">
        <v>1205</v>
      </c>
      <c r="F70" s="136"/>
      <c r="G70" s="29"/>
      <c r="H70" s="8"/>
      <c r="I70" s="8"/>
      <c r="J70" s="64"/>
      <c r="K70" s="64"/>
      <c r="L70" s="64"/>
      <c r="M70" s="64"/>
      <c r="N70" s="64"/>
      <c r="O70" s="64"/>
    </row>
    <row r="71" spans="1:15" s="1" customFormat="1" ht="15" customHeight="1" x14ac:dyDescent="0.2">
      <c r="A71" s="20"/>
      <c r="B71" s="126"/>
      <c r="C71" s="137"/>
      <c r="D71" s="136"/>
      <c r="E71" s="136"/>
      <c r="F71" s="136"/>
      <c r="G71" s="29"/>
      <c r="H71" s="8"/>
      <c r="I71" s="8"/>
      <c r="J71" s="64"/>
      <c r="K71" s="64"/>
      <c r="L71" s="64"/>
      <c r="M71" s="64"/>
      <c r="N71" s="64"/>
      <c r="O71" s="64"/>
    </row>
    <row r="72" spans="1:15" s="1" customFormat="1" ht="15" customHeight="1" x14ac:dyDescent="0.3">
      <c r="A72" s="20"/>
      <c r="B72" s="698" t="s">
        <v>211</v>
      </c>
      <c r="C72" s="698"/>
      <c r="D72" s="698"/>
      <c r="E72" s="698"/>
      <c r="F72" s="489"/>
      <c r="G72" s="29"/>
      <c r="H72" s="8"/>
      <c r="I72" s="8"/>
      <c r="J72" s="64"/>
      <c r="K72" s="64"/>
      <c r="L72" s="64"/>
      <c r="M72" s="64"/>
      <c r="N72" s="64"/>
      <c r="O72" s="64"/>
    </row>
    <row r="73" spans="1:15" s="1" customFormat="1" ht="15" customHeight="1" x14ac:dyDescent="0.2">
      <c r="A73" s="20"/>
      <c r="B73" s="204" t="s">
        <v>1206</v>
      </c>
      <c r="C73" s="28"/>
      <c r="D73" s="28"/>
      <c r="E73" s="28"/>
      <c r="F73" s="136"/>
      <c r="G73" s="29"/>
      <c r="H73" s="8"/>
      <c r="I73" s="8"/>
      <c r="J73" s="64"/>
      <c r="K73" s="64"/>
      <c r="L73" s="64"/>
      <c r="M73" s="64"/>
      <c r="N73" s="64"/>
      <c r="O73" s="64"/>
    </row>
    <row r="74" spans="1:15" s="1" customFormat="1" ht="15" customHeight="1" x14ac:dyDescent="0.2">
      <c r="A74" s="20"/>
      <c r="B74" s="126"/>
      <c r="C74" s="137"/>
      <c r="D74" s="136"/>
      <c r="E74" s="136"/>
      <c r="F74" s="136"/>
      <c r="G74" s="29"/>
      <c r="H74" s="8"/>
      <c r="I74" s="8"/>
      <c r="J74" s="64"/>
      <c r="K74" s="64"/>
      <c r="L74" s="64"/>
      <c r="M74" s="64"/>
      <c r="N74" s="64"/>
      <c r="O74" s="64"/>
    </row>
    <row r="75" spans="1:15" s="1" customFormat="1" ht="15" customHeight="1" x14ac:dyDescent="0.2">
      <c r="A75" s="20"/>
      <c r="B75" s="160" t="s">
        <v>444</v>
      </c>
      <c r="C75" s="222" t="s">
        <v>1207</v>
      </c>
      <c r="D75" s="136"/>
      <c r="E75" s="136"/>
      <c r="F75" s="136"/>
      <c r="G75" s="29"/>
      <c r="H75" s="8"/>
      <c r="I75" s="8"/>
      <c r="J75" s="64"/>
      <c r="K75" s="64"/>
      <c r="L75" s="64"/>
      <c r="M75" s="64"/>
      <c r="N75" s="64"/>
      <c r="O75" s="64"/>
    </row>
    <row r="76" spans="1:15" s="1" customFormat="1" ht="155.1" customHeight="1" x14ac:dyDescent="0.2">
      <c r="A76" s="20"/>
      <c r="B76" s="181" t="s">
        <v>1208</v>
      </c>
      <c r="C76" s="181" t="s">
        <v>1209</v>
      </c>
      <c r="D76" s="136"/>
      <c r="E76" s="136"/>
      <c r="F76" s="136"/>
      <c r="G76" s="29"/>
      <c r="H76" s="8"/>
      <c r="I76" s="8"/>
      <c r="J76" s="64"/>
      <c r="K76" s="64"/>
      <c r="L76" s="64"/>
      <c r="M76" s="64"/>
      <c r="N76" s="64"/>
      <c r="O76" s="64"/>
    </row>
    <row r="77" spans="1:15" s="1" customFormat="1" ht="65.099999999999994" customHeight="1" x14ac:dyDescent="0.2">
      <c r="A77" s="20"/>
      <c r="B77" s="181" t="s">
        <v>1210</v>
      </c>
      <c r="C77" s="492" t="s">
        <v>1211</v>
      </c>
      <c r="D77" s="136"/>
      <c r="E77" s="136"/>
      <c r="F77" s="136"/>
      <c r="G77" s="29"/>
      <c r="H77" s="8"/>
      <c r="I77" s="8"/>
      <c r="J77" s="64"/>
      <c r="K77" s="64"/>
      <c r="L77" s="64"/>
      <c r="M77" s="64"/>
      <c r="N77" s="64"/>
      <c r="O77" s="64"/>
    </row>
    <row r="78" spans="1:15" s="1" customFormat="1" ht="15" customHeight="1" x14ac:dyDescent="0.2">
      <c r="A78" s="20"/>
      <c r="B78" s="126"/>
      <c r="C78" s="137"/>
      <c r="D78" s="136"/>
      <c r="E78" s="136"/>
      <c r="F78" s="136"/>
      <c r="G78" s="29"/>
      <c r="H78" s="8"/>
      <c r="I78" s="8"/>
      <c r="J78" s="64"/>
      <c r="K78" s="64"/>
      <c r="L78" s="64"/>
      <c r="M78" s="64"/>
      <c r="N78" s="64"/>
      <c r="O78" s="64"/>
    </row>
    <row r="79" spans="1:15" s="1" customFormat="1" ht="15" customHeight="1" x14ac:dyDescent="0.3">
      <c r="A79" s="20"/>
      <c r="B79" s="698" t="s">
        <v>213</v>
      </c>
      <c r="C79" s="698"/>
      <c r="D79" s="698"/>
      <c r="E79" s="698"/>
      <c r="F79" s="489"/>
      <c r="G79" s="29"/>
      <c r="H79" s="8"/>
      <c r="I79" s="8"/>
      <c r="J79" s="64"/>
      <c r="K79" s="64"/>
      <c r="L79" s="64"/>
      <c r="M79" s="64"/>
      <c r="N79" s="64"/>
      <c r="O79" s="64"/>
    </row>
    <row r="80" spans="1:15" s="1" customFormat="1" ht="15" customHeight="1" x14ac:dyDescent="0.2">
      <c r="A80" s="20"/>
      <c r="B80" s="204" t="s">
        <v>1212</v>
      </c>
      <c r="C80" s="28"/>
      <c r="D80" s="28"/>
      <c r="E80" s="28"/>
      <c r="F80" s="136"/>
      <c r="G80" s="29"/>
      <c r="H80" s="8"/>
      <c r="I80" s="8"/>
      <c r="J80" s="64"/>
      <c r="K80" s="64"/>
      <c r="L80" s="64"/>
      <c r="M80" s="64"/>
      <c r="N80" s="64"/>
      <c r="O80" s="64"/>
    </row>
    <row r="81" spans="1:29" s="1" customFormat="1" ht="15" customHeight="1" x14ac:dyDescent="0.2">
      <c r="A81" s="20"/>
      <c r="B81" s="126"/>
      <c r="C81" s="137"/>
      <c r="D81" s="136"/>
      <c r="E81" s="136"/>
      <c r="F81" s="136"/>
      <c r="G81" s="29"/>
      <c r="H81" s="8"/>
      <c r="I81" s="8"/>
      <c r="J81" s="64"/>
      <c r="K81" s="64"/>
      <c r="L81" s="64"/>
      <c r="M81" s="64"/>
      <c r="N81" s="64"/>
      <c r="O81" s="64"/>
    </row>
    <row r="82" spans="1:29" s="1" customFormat="1" ht="15" customHeight="1" x14ac:dyDescent="0.2">
      <c r="A82" s="20"/>
      <c r="B82" s="160" t="s">
        <v>444</v>
      </c>
      <c r="C82" s="222" t="s">
        <v>1207</v>
      </c>
      <c r="D82" s="136"/>
      <c r="E82" s="136"/>
      <c r="F82" s="136"/>
      <c r="G82" s="29"/>
      <c r="H82" s="8"/>
      <c r="I82" s="8"/>
      <c r="J82" s="64"/>
      <c r="K82" s="64"/>
      <c r="L82" s="64"/>
      <c r="M82" s="64"/>
      <c r="N82" s="64"/>
      <c r="O82" s="64"/>
    </row>
    <row r="83" spans="1:29" s="1" customFormat="1" ht="99.95" customHeight="1" x14ac:dyDescent="0.2">
      <c r="A83" s="20"/>
      <c r="B83" s="181" t="s">
        <v>1213</v>
      </c>
      <c r="C83" s="181" t="s">
        <v>1214</v>
      </c>
      <c r="D83" s="136"/>
      <c r="E83" s="136"/>
      <c r="F83" s="136"/>
      <c r="G83" s="29"/>
      <c r="H83" s="8"/>
      <c r="I83" s="8"/>
      <c r="J83" s="64"/>
      <c r="K83" s="64"/>
      <c r="L83" s="64"/>
      <c r="M83" s="64"/>
      <c r="N83" s="64"/>
      <c r="O83" s="64"/>
    </row>
    <row r="84" spans="1:29" s="1" customFormat="1" ht="72" x14ac:dyDescent="0.2">
      <c r="A84" s="20"/>
      <c r="B84" s="181" t="s">
        <v>1215</v>
      </c>
      <c r="C84" s="181" t="s">
        <v>1216</v>
      </c>
      <c r="D84" s="136"/>
      <c r="E84" s="136"/>
      <c r="F84" s="136"/>
      <c r="G84" s="29"/>
      <c r="H84" s="8"/>
      <c r="I84" s="8"/>
      <c r="J84" s="64"/>
      <c r="K84" s="64"/>
      <c r="L84" s="64"/>
      <c r="M84" s="64"/>
      <c r="N84" s="64"/>
      <c r="O84" s="64"/>
    </row>
    <row r="85" spans="1:29" s="1" customFormat="1" ht="155.1" customHeight="1" x14ac:dyDescent="0.2">
      <c r="A85" s="20"/>
      <c r="B85" s="181" t="s">
        <v>1217</v>
      </c>
      <c r="C85" s="181" t="s">
        <v>1218</v>
      </c>
      <c r="D85" s="136"/>
      <c r="E85" s="136"/>
      <c r="F85" s="136"/>
      <c r="G85" s="29"/>
      <c r="H85" s="8"/>
      <c r="I85" s="8"/>
      <c r="J85" s="64"/>
      <c r="K85" s="64"/>
      <c r="L85" s="64"/>
      <c r="M85" s="64"/>
      <c r="N85" s="64"/>
      <c r="O85" s="64"/>
    </row>
    <row r="86" spans="1:29" s="1" customFormat="1" ht="15" customHeight="1" x14ac:dyDescent="0.2">
      <c r="A86" s="20"/>
      <c r="B86" s="126"/>
      <c r="C86" s="137"/>
      <c r="D86" s="136"/>
      <c r="E86" s="136"/>
      <c r="F86" s="136"/>
      <c r="G86" s="29"/>
      <c r="H86" s="8"/>
      <c r="I86" s="8"/>
      <c r="J86" s="64"/>
      <c r="K86" s="64"/>
      <c r="L86" s="64"/>
      <c r="M86" s="64"/>
      <c r="N86" s="64"/>
      <c r="O86" s="64"/>
    </row>
    <row r="87" spans="1:29" s="16" customFormat="1" ht="15" customHeight="1" x14ac:dyDescent="0.2">
      <c r="A87" s="20"/>
      <c r="B87" s="25"/>
      <c r="E87" s="20"/>
      <c r="F87" s="20"/>
      <c r="G87" s="20"/>
      <c r="H87" s="20"/>
      <c r="I87" s="1"/>
      <c r="J87" s="1"/>
      <c r="K87" s="1"/>
      <c r="L87" s="1"/>
      <c r="M87" s="1"/>
      <c r="N87" s="1"/>
      <c r="O87" s="1"/>
      <c r="P87" s="1"/>
      <c r="Q87" s="1"/>
      <c r="R87" s="1"/>
      <c r="S87" s="1"/>
      <c r="T87" s="1"/>
      <c r="U87" s="1"/>
      <c r="V87" s="1"/>
      <c r="W87" s="1"/>
      <c r="X87" s="1"/>
      <c r="Y87" s="1"/>
      <c r="Z87" s="1"/>
      <c r="AA87" s="1"/>
      <c r="AB87" s="1"/>
      <c r="AC87" s="1"/>
    </row>
    <row r="88" spans="1:29" s="16" customFormat="1" ht="15" customHeight="1" x14ac:dyDescent="0.2">
      <c r="A88" s="20"/>
      <c r="B88" s="25"/>
      <c r="E88" s="20"/>
      <c r="F88" s="20"/>
      <c r="G88" s="20"/>
      <c r="H88" s="20"/>
      <c r="I88" s="1"/>
      <c r="J88" s="1"/>
      <c r="K88" s="1"/>
      <c r="L88" s="1"/>
      <c r="M88" s="1"/>
      <c r="N88" s="1"/>
      <c r="O88" s="1"/>
      <c r="P88" s="1"/>
      <c r="Q88" s="1"/>
      <c r="R88" s="1"/>
      <c r="S88" s="1"/>
      <c r="T88" s="1"/>
      <c r="U88" s="1"/>
      <c r="V88" s="1"/>
      <c r="W88" s="1"/>
      <c r="X88" s="1"/>
      <c r="Y88" s="1"/>
      <c r="Z88" s="1"/>
      <c r="AA88" s="1"/>
      <c r="AB88" s="1"/>
      <c r="AC88" s="1"/>
    </row>
    <row r="89" spans="1:29" s="16" customFormat="1" ht="15" customHeight="1" x14ac:dyDescent="0.2">
      <c r="A89" s="20"/>
      <c r="B89" s="25"/>
      <c r="E89" s="20"/>
      <c r="F89" s="20"/>
      <c r="G89" s="20"/>
      <c r="H89" s="20"/>
      <c r="I89" s="1"/>
      <c r="J89" s="1"/>
      <c r="K89" s="1"/>
      <c r="L89" s="1"/>
      <c r="M89" s="1"/>
      <c r="N89" s="1"/>
      <c r="O89" s="1"/>
      <c r="P89" s="1"/>
      <c r="Q89" s="1"/>
      <c r="R89" s="1"/>
      <c r="S89" s="1"/>
      <c r="T89" s="1"/>
      <c r="U89" s="1"/>
      <c r="V89" s="1"/>
      <c r="W89" s="1"/>
      <c r="X89" s="1"/>
      <c r="Y89" s="1"/>
      <c r="Z89" s="1"/>
      <c r="AA89" s="1"/>
      <c r="AB89" s="1"/>
      <c r="AC89" s="1"/>
    </row>
  </sheetData>
  <mergeCells count="14">
    <mergeCell ref="C26:F26"/>
    <mergeCell ref="B1:F1"/>
    <mergeCell ref="B3:E3"/>
    <mergeCell ref="C6:F6"/>
    <mergeCell ref="C8:F8"/>
    <mergeCell ref="C10:F10"/>
    <mergeCell ref="C11:F12"/>
    <mergeCell ref="B79:E79"/>
    <mergeCell ref="B27:E27"/>
    <mergeCell ref="B35:E35"/>
    <mergeCell ref="B45:E45"/>
    <mergeCell ref="B53:E53"/>
    <mergeCell ref="B63:E63"/>
    <mergeCell ref="B72:E72"/>
  </mergeCells>
  <dataValidations count="1">
    <dataValidation type="list" allowBlank="1" showInputMessage="1" showErrorMessage="1" sqref="E16:E20 G21 D21 J16" xr:uid="{4BF325C4-768E-2743-8F3A-31F9F1E2783A}">
      <formula1>Status</formula1>
    </dataValidation>
  </dataValidations>
  <hyperlinks>
    <hyperlink ref="C77" location="'SOCIOEC. CONTRIBUTIONS'!A1" display="See detailed information in the Socioeconomic Contributions tab." xr:uid="{53454EC1-AED6-734A-8C12-BD29F9A9BE15}"/>
  </hyperlinks>
  <pageMargins left="0.7" right="0.7" top="0.75" bottom="0.75" header="0.3" footer="0.3"/>
  <drawing r:id="rId1"/>
  <tableParts count="9">
    <tablePart r:id="rId2"/>
    <tablePart r:id="rId3"/>
    <tablePart r:id="rId4"/>
    <tablePart r:id="rId5"/>
    <tablePart r:id="rId6"/>
    <tablePart r:id="rId7"/>
    <tablePart r:id="rId8"/>
    <tablePart r:id="rId9"/>
    <tablePart r:id="rId10"/>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DAD3C-9ABA-7040-B718-4EE069C85D04}">
  <dimension ref="A1:AC42"/>
  <sheetViews>
    <sheetView showGridLines="0" zoomScale="70" zoomScaleNormal="70" workbookViewId="0">
      <pane xSplit="2" ySplit="1" topLeftCell="C2" activePane="bottomRight" state="frozen"/>
      <selection pane="topRight" activeCell="C1" sqref="C1"/>
      <selection pane="bottomLeft" activeCell="A2" sqref="A2"/>
      <selection pane="bottomRight" activeCell="B36" sqref="B36"/>
    </sheetView>
  </sheetViews>
  <sheetFormatPr defaultColWidth="8.85546875" defaultRowHeight="15" customHeight="1" x14ac:dyDescent="0.25"/>
  <cols>
    <col min="1" max="1" width="5.85546875" style="20" customWidth="1"/>
    <col min="2" max="4" width="50.85546875" style="16" customWidth="1"/>
    <col min="5" max="8" width="50.85546875" style="20" customWidth="1"/>
    <col min="9" max="17" width="50.85546875" style="1" customWidth="1"/>
    <col min="18" max="29" width="8.85546875" style="1"/>
  </cols>
  <sheetData>
    <row r="1" spans="1:29" s="3" customFormat="1" ht="69.95" customHeight="1" x14ac:dyDescent="0.6">
      <c r="A1" s="19"/>
      <c r="B1" s="681" t="s">
        <v>1219</v>
      </c>
      <c r="C1" s="681"/>
      <c r="D1" s="681"/>
      <c r="E1" s="681"/>
      <c r="F1" s="681"/>
      <c r="G1" s="63"/>
      <c r="H1" s="63"/>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04" t="s">
        <v>217</v>
      </c>
      <c r="C4" s="8"/>
      <c r="D4" s="8"/>
      <c r="E4" s="8"/>
      <c r="F4" s="20"/>
      <c r="G4" s="20"/>
      <c r="H4" s="20"/>
    </row>
    <row r="5" spans="1:29" s="1" customFormat="1" ht="15" customHeight="1" x14ac:dyDescent="0.2">
      <c r="A5" s="20"/>
      <c r="B5" s="631"/>
      <c r="C5" s="8"/>
      <c r="D5" s="8"/>
      <c r="E5" s="8"/>
      <c r="F5" s="20"/>
      <c r="G5" s="20"/>
      <c r="H5" s="20"/>
    </row>
    <row r="6" spans="1:29" s="1" customFormat="1" ht="84.95" customHeight="1" x14ac:dyDescent="0.2">
      <c r="A6" s="20"/>
      <c r="B6" s="208" t="s">
        <v>409</v>
      </c>
      <c r="C6" s="705" t="s">
        <v>1220</v>
      </c>
      <c r="D6" s="705"/>
      <c r="E6" s="705"/>
      <c r="F6" s="705"/>
      <c r="G6" s="21"/>
      <c r="H6" s="21"/>
      <c r="I6" s="21"/>
      <c r="J6" s="21"/>
      <c r="K6" s="21"/>
      <c r="L6" s="21"/>
      <c r="M6" s="21"/>
      <c r="N6" s="21"/>
      <c r="O6" s="21"/>
    </row>
    <row r="7" spans="1:29" s="1" customFormat="1" ht="15" customHeight="1" x14ac:dyDescent="0.2">
      <c r="A7" s="20"/>
      <c r="B7" s="631"/>
      <c r="C7" s="205"/>
      <c r="D7" s="205"/>
      <c r="E7" s="205"/>
      <c r="F7" s="149"/>
      <c r="G7" s="20"/>
      <c r="H7" s="20"/>
    </row>
    <row r="8" spans="1:29" s="1" customFormat="1" ht="54.95" customHeight="1" x14ac:dyDescent="0.2">
      <c r="A8" s="20"/>
      <c r="B8" s="208" t="s">
        <v>411</v>
      </c>
      <c r="C8" s="700" t="s">
        <v>1221</v>
      </c>
      <c r="D8" s="705"/>
      <c r="E8" s="705"/>
      <c r="F8" s="705"/>
      <c r="G8" s="21"/>
      <c r="H8" s="21"/>
      <c r="I8" s="21"/>
      <c r="J8" s="21"/>
      <c r="K8" s="21"/>
      <c r="L8" s="21"/>
      <c r="M8" s="21"/>
      <c r="N8" s="21"/>
      <c r="O8" s="21"/>
    </row>
    <row r="9" spans="1:29" s="1" customFormat="1" ht="15" customHeight="1" x14ac:dyDescent="0.2">
      <c r="A9" s="20"/>
      <c r="B9" s="631"/>
      <c r="C9" s="205"/>
      <c r="D9" s="205"/>
      <c r="E9" s="205"/>
      <c r="F9" s="149"/>
      <c r="G9" s="20"/>
      <c r="H9" s="20"/>
    </row>
    <row r="10" spans="1:29" s="1" customFormat="1" ht="165" customHeight="1" x14ac:dyDescent="0.2">
      <c r="A10" s="20"/>
      <c r="B10" s="208" t="s">
        <v>413</v>
      </c>
      <c r="C10" s="700" t="s">
        <v>1222</v>
      </c>
      <c r="D10" s="700"/>
      <c r="E10" s="700"/>
      <c r="F10" s="700"/>
      <c r="G10" s="64"/>
      <c r="H10" s="64"/>
      <c r="I10" s="64"/>
      <c r="J10" s="64"/>
      <c r="K10" s="64"/>
      <c r="L10" s="64"/>
      <c r="M10" s="64"/>
      <c r="N10" s="64"/>
      <c r="O10" s="64"/>
    </row>
    <row r="11" spans="1:29" s="1" customFormat="1" ht="15" customHeight="1" x14ac:dyDescent="0.2">
      <c r="A11" s="20"/>
      <c r="B11" s="630"/>
      <c r="C11" s="727" t="s">
        <v>1223</v>
      </c>
      <c r="D11" s="727"/>
      <c r="E11" s="727"/>
      <c r="F11" s="727"/>
      <c r="G11" s="82"/>
      <c r="H11" s="20"/>
    </row>
    <row r="12" spans="1:29" s="10" customFormat="1" ht="65.099999999999994" customHeight="1" x14ac:dyDescent="0.2">
      <c r="A12" s="20"/>
      <c r="B12" s="208" t="s">
        <v>416</v>
      </c>
      <c r="C12" s="725"/>
      <c r="D12" s="725"/>
      <c r="E12" s="725"/>
      <c r="F12" s="725"/>
      <c r="G12" s="65"/>
      <c r="H12" s="64"/>
      <c r="I12" s="64"/>
      <c r="J12" s="64"/>
      <c r="K12" s="64"/>
      <c r="L12" s="64"/>
      <c r="M12" s="64"/>
      <c r="N12" s="64"/>
      <c r="O12" s="64"/>
      <c r="P12" s="1"/>
      <c r="Q12" s="1"/>
      <c r="R12" s="1"/>
      <c r="S12" s="1"/>
      <c r="T12" s="1"/>
      <c r="U12" s="1"/>
      <c r="V12" s="1"/>
      <c r="W12" s="1"/>
      <c r="X12" s="1"/>
      <c r="Y12" s="1"/>
      <c r="Z12" s="1"/>
      <c r="AA12" s="1"/>
      <c r="AB12" s="1"/>
      <c r="AC12" s="1"/>
    </row>
    <row r="13" spans="1:29" s="11" customFormat="1" ht="15" customHeight="1" x14ac:dyDescent="0.2">
      <c r="A13" s="16"/>
      <c r="B13" s="631"/>
      <c r="C13" s="8"/>
      <c r="D13" s="8"/>
      <c r="E13" s="8"/>
      <c r="F13" s="16"/>
      <c r="G13" s="16"/>
      <c r="H13" s="16"/>
      <c r="I13" s="4"/>
      <c r="J13" s="4"/>
      <c r="K13" s="4"/>
      <c r="L13" s="4"/>
      <c r="M13" s="4"/>
      <c r="N13" s="4"/>
      <c r="O13" s="4"/>
      <c r="P13" s="4"/>
      <c r="Q13" s="4"/>
      <c r="R13" s="4"/>
      <c r="S13" s="4"/>
      <c r="T13" s="4"/>
      <c r="U13" s="4"/>
      <c r="V13" s="4"/>
      <c r="W13" s="4"/>
      <c r="X13" s="4"/>
      <c r="Y13" s="4"/>
      <c r="Z13" s="4"/>
    </row>
    <row r="14" spans="1:29" s="11" customFormat="1" ht="15" customHeight="1" x14ac:dyDescent="0.2">
      <c r="A14" s="16"/>
      <c r="B14" s="209" t="s">
        <v>418</v>
      </c>
      <c r="C14" s="209" t="s">
        <v>419</v>
      </c>
      <c r="D14" s="21"/>
      <c r="E14" s="21"/>
      <c r="F14" s="21"/>
      <c r="G14" s="16"/>
      <c r="H14" s="16"/>
      <c r="I14" s="4"/>
      <c r="J14" s="4"/>
      <c r="K14" s="4"/>
      <c r="L14" s="4"/>
      <c r="M14" s="4"/>
      <c r="N14" s="4"/>
      <c r="O14" s="4"/>
      <c r="P14" s="4"/>
      <c r="Q14" s="4"/>
      <c r="R14" s="4"/>
      <c r="S14" s="4"/>
      <c r="T14" s="4"/>
      <c r="U14" s="4"/>
      <c r="V14" s="4"/>
      <c r="W14" s="4"/>
      <c r="X14" s="4"/>
      <c r="Y14" s="4"/>
      <c r="Z14" s="4"/>
    </row>
    <row r="15" spans="1:29" s="131" customFormat="1" ht="15" customHeight="1" x14ac:dyDescent="0.25">
      <c r="A15" s="129"/>
      <c r="B15" s="642"/>
      <c r="C15" s="160" t="s">
        <v>420</v>
      </c>
      <c r="D15" s="163" t="s">
        <v>421</v>
      </c>
      <c r="E15" s="343" t="s">
        <v>422</v>
      </c>
      <c r="F15" s="222" t="s">
        <v>423</v>
      </c>
      <c r="G15" s="129"/>
      <c r="H15" s="129"/>
      <c r="I15" s="130"/>
      <c r="J15" s="130"/>
      <c r="K15" s="130"/>
      <c r="L15" s="130"/>
      <c r="M15" s="130"/>
      <c r="N15" s="130"/>
      <c r="O15" s="130"/>
      <c r="P15" s="130"/>
      <c r="Q15" s="130"/>
      <c r="R15" s="130"/>
      <c r="S15" s="130"/>
      <c r="T15" s="130"/>
      <c r="U15" s="130"/>
      <c r="V15" s="130"/>
      <c r="W15" s="130"/>
      <c r="X15" s="130"/>
      <c r="Y15" s="130"/>
      <c r="Z15" s="130"/>
    </row>
    <row r="16" spans="1:29" s="140" customFormat="1" ht="39.950000000000003" customHeight="1" x14ac:dyDescent="0.25">
      <c r="A16" s="138"/>
      <c r="B16" s="492"/>
      <c r="C16" s="181" t="s">
        <v>424</v>
      </c>
      <c r="D16" s="181" t="s">
        <v>1224</v>
      </c>
      <c r="E16" s="330" t="s">
        <v>426</v>
      </c>
      <c r="F16" s="181" t="s">
        <v>1225</v>
      </c>
      <c r="G16" s="138"/>
      <c r="H16" s="138"/>
      <c r="I16" s="139"/>
      <c r="J16" s="139"/>
      <c r="K16" s="139"/>
      <c r="L16" s="139"/>
      <c r="M16" s="139"/>
      <c r="N16" s="139"/>
      <c r="O16" s="139"/>
      <c r="P16" s="139"/>
      <c r="Q16" s="139"/>
      <c r="R16" s="139"/>
      <c r="S16" s="139"/>
      <c r="T16" s="139"/>
      <c r="U16" s="139"/>
      <c r="V16" s="139"/>
      <c r="W16" s="139"/>
      <c r="X16" s="139"/>
      <c r="Y16" s="139"/>
      <c r="Z16" s="139"/>
    </row>
    <row r="17" spans="1:26" s="140" customFormat="1" ht="39.950000000000003" customHeight="1" x14ac:dyDescent="0.25">
      <c r="A17" s="138"/>
      <c r="B17" s="492"/>
      <c r="C17" s="181" t="s">
        <v>424</v>
      </c>
      <c r="D17" s="181" t="s">
        <v>1226</v>
      </c>
      <c r="E17" s="330" t="s">
        <v>426</v>
      </c>
      <c r="F17" s="181" t="s">
        <v>1227</v>
      </c>
      <c r="G17" s="138"/>
      <c r="H17" s="138"/>
      <c r="I17" s="139"/>
      <c r="J17" s="139"/>
      <c r="K17" s="139"/>
      <c r="L17" s="139"/>
      <c r="M17" s="139"/>
      <c r="N17" s="139"/>
      <c r="O17" s="139"/>
      <c r="P17" s="139"/>
      <c r="Q17" s="139"/>
      <c r="R17" s="139"/>
      <c r="S17" s="139"/>
      <c r="T17" s="139"/>
      <c r="U17" s="139"/>
      <c r="V17" s="139"/>
      <c r="W17" s="139"/>
      <c r="X17" s="139"/>
      <c r="Y17" s="139"/>
      <c r="Z17" s="139"/>
    </row>
    <row r="18" spans="1:26" s="1" customFormat="1" ht="15" customHeight="1" x14ac:dyDescent="0.2">
      <c r="A18" s="20"/>
      <c r="B18" s="631"/>
      <c r="C18" s="72"/>
      <c r="D18" s="60"/>
      <c r="E18" s="72"/>
      <c r="F18" s="69"/>
      <c r="G18" s="20"/>
      <c r="H18" s="20"/>
    </row>
    <row r="19" spans="1:26" s="1" customFormat="1" ht="15" customHeight="1" x14ac:dyDescent="0.2">
      <c r="A19" s="20"/>
      <c r="B19" s="631"/>
      <c r="C19" s="209" t="s">
        <v>437</v>
      </c>
      <c r="D19" s="29"/>
      <c r="E19" s="8"/>
      <c r="F19" s="8"/>
      <c r="G19" s="20"/>
      <c r="H19" s="20"/>
    </row>
    <row r="20" spans="1:26" s="1" customFormat="1" ht="15" customHeight="1" x14ac:dyDescent="0.2">
      <c r="A20" s="20"/>
      <c r="B20" s="631"/>
      <c r="C20" s="160" t="s">
        <v>420</v>
      </c>
      <c r="D20" s="222" t="s">
        <v>421</v>
      </c>
      <c r="E20" s="8"/>
      <c r="F20" s="20"/>
      <c r="G20" s="20"/>
      <c r="H20" s="20"/>
    </row>
    <row r="21" spans="1:26" s="1" customFormat="1" ht="24" x14ac:dyDescent="0.2">
      <c r="A21" s="20"/>
      <c r="B21" s="631"/>
      <c r="C21" s="181" t="s">
        <v>1228</v>
      </c>
      <c r="D21" s="181" t="s">
        <v>1229</v>
      </c>
      <c r="E21" s="8"/>
      <c r="F21" s="20"/>
      <c r="G21" s="20"/>
      <c r="H21" s="20"/>
    </row>
    <row r="22" spans="1:26" s="1" customFormat="1" ht="15" customHeight="1" x14ac:dyDescent="0.2">
      <c r="A22" s="20"/>
      <c r="B22" s="631"/>
      <c r="C22" s="181" t="s">
        <v>1228</v>
      </c>
      <c r="D22" s="181" t="s">
        <v>1230</v>
      </c>
      <c r="E22" s="8"/>
      <c r="F22" s="20"/>
      <c r="G22" s="20"/>
      <c r="H22" s="20"/>
    </row>
    <row r="23" spans="1:26" s="1" customFormat="1" ht="21.95" customHeight="1" x14ac:dyDescent="0.2">
      <c r="A23" s="20"/>
      <c r="B23" s="632"/>
      <c r="C23" s="161"/>
      <c r="D23" s="161"/>
      <c r="E23" s="161"/>
      <c r="F23" s="166"/>
      <c r="G23" s="20"/>
      <c r="H23" s="20"/>
    </row>
    <row r="24" spans="1:26" s="1" customFormat="1" ht="15" customHeight="1" x14ac:dyDescent="0.2">
      <c r="A24" s="20"/>
      <c r="B24" s="631"/>
      <c r="C24" s="8"/>
      <c r="D24" s="8"/>
      <c r="E24" s="8"/>
      <c r="F24" s="20"/>
      <c r="G24" s="20"/>
      <c r="H24" s="20"/>
    </row>
    <row r="25" spans="1:26" s="1" customFormat="1" ht="39.950000000000003" customHeight="1" x14ac:dyDescent="0.2">
      <c r="A25" s="20"/>
      <c r="B25" s="209" t="s">
        <v>442</v>
      </c>
      <c r="C25" s="701" t="s">
        <v>1231</v>
      </c>
      <c r="D25" s="701"/>
      <c r="E25" s="701"/>
      <c r="F25" s="701"/>
      <c r="G25" s="21"/>
      <c r="H25" s="64"/>
      <c r="I25" s="64"/>
      <c r="J25" s="64"/>
      <c r="K25" s="64"/>
      <c r="L25" s="64"/>
      <c r="M25" s="64"/>
      <c r="N25" s="64"/>
      <c r="O25" s="64"/>
    </row>
    <row r="26" spans="1:26" s="1" customFormat="1" ht="15" customHeight="1" x14ac:dyDescent="0.3">
      <c r="A26" s="20"/>
      <c r="B26" s="698" t="s">
        <v>1232</v>
      </c>
      <c r="C26" s="698"/>
      <c r="D26" s="698"/>
      <c r="E26" s="698"/>
      <c r="F26" s="226"/>
      <c r="G26" s="92"/>
      <c r="H26" s="92"/>
      <c r="I26" s="92"/>
      <c r="J26" s="64"/>
      <c r="K26" s="64"/>
      <c r="L26" s="64"/>
      <c r="M26" s="64"/>
      <c r="N26" s="64"/>
      <c r="O26" s="64"/>
    </row>
    <row r="27" spans="1:26" s="1" customFormat="1" ht="15" customHeight="1" x14ac:dyDescent="0.2">
      <c r="A27" s="20"/>
      <c r="B27" s="204" t="s">
        <v>220</v>
      </c>
      <c r="C27" s="28"/>
      <c r="D27" s="28"/>
      <c r="E27" s="28"/>
      <c r="F27" s="28"/>
      <c r="G27" s="87"/>
      <c r="H27" s="87"/>
      <c r="I27" s="87"/>
      <c r="J27" s="64"/>
      <c r="K27" s="64"/>
      <c r="L27" s="64"/>
      <c r="M27" s="64"/>
      <c r="N27" s="64"/>
      <c r="O27" s="64"/>
    </row>
    <row r="28" spans="1:26" s="1" customFormat="1" ht="15" customHeight="1" x14ac:dyDescent="0.2">
      <c r="A28" s="20"/>
      <c r="B28" s="31"/>
      <c r="C28" s="31"/>
      <c r="D28" s="31"/>
      <c r="E28" s="31"/>
      <c r="F28" s="31"/>
      <c r="G28" s="31"/>
      <c r="H28" s="31"/>
      <c r="I28" s="31"/>
      <c r="J28" s="64"/>
      <c r="K28" s="64"/>
      <c r="L28" s="64"/>
      <c r="M28" s="64"/>
      <c r="N28" s="64"/>
      <c r="O28" s="64"/>
    </row>
    <row r="29" spans="1:26" s="1" customFormat="1" ht="15" customHeight="1" x14ac:dyDescent="0.2">
      <c r="A29" s="20"/>
      <c r="B29" s="160" t="s">
        <v>444</v>
      </c>
      <c r="C29" s="163" t="s">
        <v>458</v>
      </c>
      <c r="D29" s="163" t="s">
        <v>459</v>
      </c>
      <c r="E29" s="163" t="s">
        <v>460</v>
      </c>
      <c r="F29" s="222" t="s">
        <v>461</v>
      </c>
      <c r="G29" s="21"/>
      <c r="H29" s="21"/>
      <c r="I29" s="20"/>
      <c r="J29" s="64"/>
      <c r="K29" s="64"/>
      <c r="L29" s="64"/>
      <c r="M29" s="64"/>
      <c r="N29" s="64"/>
      <c r="O29" s="64"/>
    </row>
    <row r="30" spans="1:26" s="1" customFormat="1" ht="30" customHeight="1" x14ac:dyDescent="0.2">
      <c r="A30" s="20"/>
      <c r="B30" s="181" t="s">
        <v>1233</v>
      </c>
      <c r="C30" s="181">
        <v>276</v>
      </c>
      <c r="D30" s="181">
        <v>277</v>
      </c>
      <c r="E30" s="181">
        <v>325</v>
      </c>
      <c r="F30" s="181">
        <v>336</v>
      </c>
      <c r="G30" s="21"/>
      <c r="H30" s="21"/>
      <c r="I30" s="20"/>
      <c r="J30" s="64"/>
      <c r="K30" s="64"/>
      <c r="L30" s="64"/>
      <c r="M30" s="64"/>
      <c r="N30" s="64"/>
      <c r="O30" s="64"/>
    </row>
    <row r="31" spans="1:26" s="1" customFormat="1" ht="50.1" customHeight="1" x14ac:dyDescent="0.2">
      <c r="A31" s="20"/>
      <c r="B31" s="181" t="s">
        <v>1234</v>
      </c>
      <c r="C31" s="181">
        <v>144</v>
      </c>
      <c r="D31" s="181">
        <v>245</v>
      </c>
      <c r="E31" s="181">
        <v>237</v>
      </c>
      <c r="F31" s="181">
        <v>174</v>
      </c>
      <c r="G31" s="21"/>
      <c r="H31" s="21"/>
      <c r="I31" s="20"/>
      <c r="J31" s="64"/>
      <c r="K31" s="64"/>
      <c r="L31" s="64"/>
      <c r="M31" s="64"/>
      <c r="N31" s="64"/>
      <c r="O31" s="64"/>
    </row>
    <row r="32" spans="1:26" s="1" customFormat="1" ht="50.1" customHeight="1" x14ac:dyDescent="0.2">
      <c r="A32" s="20"/>
      <c r="B32" s="181" t="s">
        <v>1235</v>
      </c>
      <c r="C32" s="225">
        <v>0.52173913043478259</v>
      </c>
      <c r="D32" s="225">
        <v>0.8844765342960289</v>
      </c>
      <c r="E32" s="225">
        <v>0.72923076923076924</v>
      </c>
      <c r="F32" s="225">
        <v>0.5178571428571429</v>
      </c>
      <c r="G32" s="21"/>
      <c r="H32" s="21"/>
      <c r="I32" s="20"/>
      <c r="J32" s="64"/>
      <c r="K32" s="64"/>
      <c r="L32" s="64"/>
      <c r="M32" s="64"/>
      <c r="N32" s="64"/>
      <c r="O32" s="64"/>
    </row>
    <row r="33" spans="1:29" s="127" customFormat="1" ht="50.1" customHeight="1" x14ac:dyDescent="0.25">
      <c r="A33" s="126"/>
      <c r="B33" s="685" t="s">
        <v>1236</v>
      </c>
      <c r="C33" s="685"/>
      <c r="D33" s="685"/>
      <c r="E33" s="685"/>
      <c r="F33" s="685"/>
      <c r="G33" s="111"/>
      <c r="H33" s="133"/>
      <c r="I33" s="133"/>
      <c r="J33" s="133"/>
      <c r="K33" s="133"/>
      <c r="L33" s="133"/>
      <c r="M33" s="133"/>
      <c r="N33" s="133"/>
      <c r="O33" s="133"/>
    </row>
    <row r="34" spans="1:29" s="1" customFormat="1" ht="15" customHeight="1" x14ac:dyDescent="0.2">
      <c r="A34" s="20"/>
      <c r="B34" s="75"/>
      <c r="C34" s="64"/>
      <c r="D34" s="64"/>
      <c r="E34" s="64"/>
      <c r="F34" s="64"/>
      <c r="G34" s="21"/>
      <c r="H34" s="64"/>
      <c r="I34" s="64"/>
      <c r="J34" s="64"/>
      <c r="K34" s="64"/>
      <c r="L34" s="64"/>
      <c r="M34" s="64"/>
      <c r="N34" s="64"/>
      <c r="O34" s="64"/>
    </row>
    <row r="35" spans="1:29" s="1" customFormat="1" ht="19.5" x14ac:dyDescent="0.3">
      <c r="A35" s="20"/>
      <c r="B35" s="698" t="s">
        <v>222</v>
      </c>
      <c r="C35" s="698"/>
      <c r="D35" s="698"/>
      <c r="E35" s="698"/>
      <c r="F35" s="226"/>
      <c r="G35" s="92"/>
      <c r="H35" s="92"/>
      <c r="I35" s="64"/>
      <c r="J35" s="64"/>
      <c r="K35" s="64"/>
      <c r="L35" s="64"/>
      <c r="M35" s="64"/>
      <c r="N35" s="64"/>
      <c r="O35" s="64"/>
    </row>
    <row r="36" spans="1:29" s="1" customFormat="1" ht="15" customHeight="1" x14ac:dyDescent="0.2">
      <c r="A36" s="20"/>
      <c r="B36" s="204" t="s">
        <v>223</v>
      </c>
      <c r="C36" s="28"/>
      <c r="D36" s="28"/>
      <c r="E36" s="28"/>
      <c r="F36" s="28"/>
      <c r="G36" s="87"/>
      <c r="H36" s="87"/>
      <c r="I36" s="64"/>
      <c r="J36" s="64"/>
      <c r="K36" s="64"/>
      <c r="L36" s="64"/>
      <c r="M36" s="64"/>
      <c r="N36" s="64"/>
      <c r="O36" s="64"/>
    </row>
    <row r="37" spans="1:29" s="1" customFormat="1" ht="15" customHeight="1" x14ac:dyDescent="0.2">
      <c r="A37" s="20"/>
      <c r="B37" s="32"/>
      <c r="C37" s="32"/>
      <c r="D37" s="32"/>
      <c r="E37" s="32"/>
      <c r="F37" s="32"/>
      <c r="G37" s="32"/>
      <c r="H37" s="32"/>
      <c r="I37" s="64"/>
      <c r="J37" s="64"/>
      <c r="K37" s="64"/>
      <c r="L37" s="64"/>
      <c r="M37" s="64"/>
      <c r="N37" s="64"/>
      <c r="O37" s="64"/>
    </row>
    <row r="38" spans="1:29" s="1" customFormat="1" ht="89.1" customHeight="1" x14ac:dyDescent="0.2">
      <c r="A38" s="20"/>
      <c r="B38" s="209" t="s">
        <v>1082</v>
      </c>
      <c r="C38" s="719" t="s">
        <v>1237</v>
      </c>
      <c r="D38" s="719"/>
      <c r="E38" s="719"/>
      <c r="F38" s="719"/>
      <c r="G38" s="104"/>
      <c r="H38" s="31"/>
      <c r="I38" s="64"/>
      <c r="J38" s="64"/>
      <c r="K38" s="64"/>
      <c r="L38" s="64"/>
      <c r="M38" s="64"/>
      <c r="N38" s="64"/>
      <c r="O38" s="64"/>
    </row>
    <row r="39" spans="1:29" s="1" customFormat="1" ht="15" customHeight="1" x14ac:dyDescent="0.2">
      <c r="A39" s="20"/>
      <c r="B39" s="75"/>
      <c r="C39" s="64"/>
      <c r="D39" s="64"/>
      <c r="E39" s="64"/>
      <c r="F39" s="64"/>
      <c r="G39" s="21"/>
      <c r="H39" s="64"/>
      <c r="I39" s="64"/>
      <c r="J39" s="64"/>
      <c r="K39" s="64"/>
      <c r="L39" s="64"/>
      <c r="M39" s="64"/>
      <c r="N39" s="64"/>
      <c r="O39" s="64"/>
    </row>
    <row r="40" spans="1:29" s="16" customFormat="1" ht="15" customHeight="1" x14ac:dyDescent="0.2">
      <c r="A40" s="20"/>
      <c r="B40" s="25"/>
      <c r="E40" s="20"/>
      <c r="F40" s="20"/>
      <c r="G40" s="20"/>
      <c r="H40" s="20"/>
      <c r="I40" s="1"/>
      <c r="J40" s="1"/>
      <c r="K40" s="1"/>
      <c r="L40" s="1"/>
      <c r="M40" s="1"/>
      <c r="N40" s="1"/>
      <c r="O40" s="1"/>
      <c r="P40" s="1"/>
      <c r="Q40" s="1"/>
      <c r="R40" s="1"/>
      <c r="S40" s="1"/>
      <c r="T40" s="1"/>
      <c r="U40" s="1"/>
      <c r="V40" s="1"/>
      <c r="W40" s="1"/>
      <c r="X40" s="1"/>
      <c r="Y40" s="1"/>
      <c r="Z40" s="1"/>
      <c r="AA40" s="1"/>
      <c r="AB40" s="1"/>
      <c r="AC40" s="1"/>
    </row>
    <row r="41" spans="1:29" s="16" customFormat="1" ht="15" customHeight="1" x14ac:dyDescent="0.2">
      <c r="A41" s="20"/>
      <c r="B41" s="25"/>
      <c r="E41" s="20"/>
      <c r="F41" s="20"/>
      <c r="G41" s="20"/>
      <c r="H41" s="20"/>
      <c r="I41" s="1"/>
      <c r="J41" s="1"/>
      <c r="K41" s="1"/>
      <c r="L41" s="1"/>
      <c r="M41" s="1"/>
      <c r="N41" s="1"/>
      <c r="O41" s="1"/>
      <c r="P41" s="1"/>
      <c r="Q41" s="1"/>
      <c r="R41" s="1"/>
      <c r="S41" s="1"/>
      <c r="T41" s="1"/>
      <c r="U41" s="1"/>
      <c r="V41" s="1"/>
      <c r="W41" s="1"/>
      <c r="X41" s="1"/>
      <c r="Y41" s="1"/>
      <c r="Z41" s="1"/>
      <c r="AA41" s="1"/>
      <c r="AB41" s="1"/>
      <c r="AC41" s="1"/>
    </row>
    <row r="42" spans="1:29" s="16" customFormat="1" ht="15" customHeight="1" x14ac:dyDescent="0.2">
      <c r="A42" s="20"/>
      <c r="B42" s="25"/>
      <c r="E42" s="20"/>
      <c r="F42" s="20"/>
      <c r="G42" s="20"/>
      <c r="H42" s="20"/>
      <c r="I42" s="1"/>
      <c r="J42" s="1"/>
      <c r="K42" s="1"/>
      <c r="L42" s="1"/>
      <c r="M42" s="1"/>
      <c r="N42" s="1"/>
      <c r="O42" s="1"/>
      <c r="P42" s="1"/>
      <c r="Q42" s="1"/>
      <c r="R42" s="1"/>
      <c r="S42" s="1"/>
      <c r="T42" s="1"/>
      <c r="U42" s="1"/>
      <c r="V42" s="1"/>
      <c r="W42" s="1"/>
      <c r="X42" s="1"/>
      <c r="Y42" s="1"/>
      <c r="Z42" s="1"/>
      <c r="AA42" s="1"/>
      <c r="AB42" s="1"/>
      <c r="AC42" s="1"/>
    </row>
  </sheetData>
  <mergeCells count="11">
    <mergeCell ref="C11:F12"/>
    <mergeCell ref="B1:F1"/>
    <mergeCell ref="B3:E3"/>
    <mergeCell ref="C6:F6"/>
    <mergeCell ref="C8:F8"/>
    <mergeCell ref="C10:F10"/>
    <mergeCell ref="B35:E35"/>
    <mergeCell ref="B33:F33"/>
    <mergeCell ref="C38:F38"/>
    <mergeCell ref="C25:F25"/>
    <mergeCell ref="B26:E26"/>
  </mergeCells>
  <phoneticPr fontId="25" type="noConversion"/>
  <dataValidations count="1">
    <dataValidation type="list" allowBlank="1" showInputMessage="1" showErrorMessage="1" sqref="E16:E19 D20" xr:uid="{D1040D59-6D13-7343-A49D-050DF0A0C9A7}">
      <formula1>Status</formula1>
    </dataValidation>
  </dataValidations>
  <pageMargins left="0.7" right="0.7" top="0.75" bottom="0.75" header="0.3" footer="0.3"/>
  <drawing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17D84-77DE-0343-B976-2524595D3E72}">
  <dimension ref="A1:AC158"/>
  <sheetViews>
    <sheetView showGridLines="0" zoomScale="80" zoomScaleNormal="80" workbookViewId="0">
      <pane xSplit="2" ySplit="1" topLeftCell="C2" activePane="bottomRight" state="frozen"/>
      <selection pane="topRight" activeCell="C1" sqref="C1"/>
      <selection pane="bottomLeft" activeCell="A2" sqref="A2"/>
      <selection pane="bottomRight" activeCell="C37" sqref="C37"/>
    </sheetView>
  </sheetViews>
  <sheetFormatPr defaultColWidth="8.85546875" defaultRowHeight="15" customHeight="1" x14ac:dyDescent="0.25"/>
  <cols>
    <col min="1" max="1" width="5.85546875" style="20" customWidth="1"/>
    <col min="2" max="4" width="50.85546875" style="16" customWidth="1"/>
    <col min="5" max="8" width="50.85546875" style="20" customWidth="1"/>
    <col min="9" max="17" width="50.85546875" style="1" customWidth="1"/>
    <col min="18" max="29" width="8.85546875" style="1"/>
  </cols>
  <sheetData>
    <row r="1" spans="1:29" s="3" customFormat="1" ht="69.95" customHeight="1" x14ac:dyDescent="0.6">
      <c r="A1" s="19"/>
      <c r="B1" s="681" t="s">
        <v>1238</v>
      </c>
      <c r="C1" s="681"/>
      <c r="D1" s="681"/>
      <c r="E1" s="681"/>
      <c r="F1" s="681"/>
      <c r="G1" s="681"/>
      <c r="H1" s="681"/>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04" t="s">
        <v>225</v>
      </c>
      <c r="C4" s="8"/>
      <c r="D4" s="8"/>
      <c r="E4" s="8"/>
      <c r="F4" s="20"/>
      <c r="G4" s="20"/>
      <c r="H4" s="20"/>
    </row>
    <row r="5" spans="1:29" s="1" customFormat="1" ht="15" customHeight="1" x14ac:dyDescent="0.2">
      <c r="A5" s="20"/>
      <c r="B5" s="626"/>
      <c r="C5" s="8"/>
      <c r="D5" s="8"/>
      <c r="E5" s="8"/>
      <c r="F5" s="20"/>
      <c r="G5" s="20"/>
      <c r="H5" s="20"/>
    </row>
    <row r="6" spans="1:29" s="1" customFormat="1" ht="80.099999999999994" customHeight="1" x14ac:dyDescent="0.2">
      <c r="A6" s="20"/>
      <c r="B6" s="208" t="s">
        <v>409</v>
      </c>
      <c r="C6" s="705" t="s">
        <v>1239</v>
      </c>
      <c r="D6" s="705"/>
      <c r="E6" s="705"/>
      <c r="F6" s="705"/>
      <c r="G6" s="21"/>
      <c r="H6" s="21"/>
      <c r="I6" s="21"/>
      <c r="J6" s="21"/>
      <c r="K6" s="21"/>
      <c r="L6" s="21"/>
      <c r="M6" s="21"/>
      <c r="N6" s="21"/>
      <c r="O6" s="21"/>
    </row>
    <row r="7" spans="1:29" s="1" customFormat="1" ht="15" customHeight="1" x14ac:dyDescent="0.2">
      <c r="A7" s="20"/>
      <c r="B7" s="631"/>
      <c r="C7" s="205"/>
      <c r="D7" s="205"/>
      <c r="E7" s="205"/>
      <c r="F7" s="149"/>
      <c r="G7" s="20"/>
      <c r="H7" s="20"/>
    </row>
    <row r="8" spans="1:29" s="1" customFormat="1" ht="80.099999999999994" customHeight="1" x14ac:dyDescent="0.2">
      <c r="A8" s="20"/>
      <c r="B8" s="208" t="s">
        <v>411</v>
      </c>
      <c r="C8" s="700" t="s">
        <v>1240</v>
      </c>
      <c r="D8" s="705"/>
      <c r="E8" s="705"/>
      <c r="F8" s="705"/>
      <c r="G8" s="21"/>
      <c r="H8" s="21"/>
      <c r="I8" s="21"/>
      <c r="J8" s="21"/>
      <c r="K8" s="21"/>
      <c r="L8" s="21"/>
      <c r="M8" s="21"/>
      <c r="N8" s="21"/>
      <c r="O8" s="21"/>
    </row>
    <row r="9" spans="1:29" s="1" customFormat="1" ht="15" customHeight="1" x14ac:dyDescent="0.2">
      <c r="A9" s="20"/>
      <c r="B9" s="631"/>
      <c r="C9" s="205"/>
      <c r="D9" s="205"/>
      <c r="E9" s="205"/>
      <c r="F9" s="149"/>
      <c r="G9" s="20"/>
      <c r="H9" s="20"/>
    </row>
    <row r="10" spans="1:29" s="1" customFormat="1" ht="120" customHeight="1" x14ac:dyDescent="0.2">
      <c r="A10" s="20"/>
      <c r="B10" s="208" t="s">
        <v>413</v>
      </c>
      <c r="C10" s="700" t="s">
        <v>1241</v>
      </c>
      <c r="D10" s="700"/>
      <c r="E10" s="700"/>
      <c r="F10" s="700"/>
      <c r="G10" s="64"/>
      <c r="H10" s="64"/>
      <c r="I10" s="64"/>
      <c r="J10" s="64"/>
      <c r="K10" s="64"/>
      <c r="L10" s="64"/>
      <c r="M10" s="64"/>
      <c r="N10" s="64"/>
      <c r="O10" s="64"/>
    </row>
    <row r="11" spans="1:29" s="1" customFormat="1" ht="15" customHeight="1" x14ac:dyDescent="0.2">
      <c r="A11" s="20"/>
      <c r="B11" s="636"/>
      <c r="C11" s="724" t="s">
        <v>1242</v>
      </c>
      <c r="D11" s="724"/>
      <c r="E11" s="724"/>
      <c r="F11" s="724"/>
      <c r="G11" s="82"/>
      <c r="H11" s="20"/>
    </row>
    <row r="12" spans="1:29" s="10" customFormat="1" ht="69.95" customHeight="1" x14ac:dyDescent="0.2">
      <c r="A12" s="20"/>
      <c r="B12" s="208" t="s">
        <v>416</v>
      </c>
      <c r="C12" s="725"/>
      <c r="D12" s="725"/>
      <c r="E12" s="725"/>
      <c r="F12" s="725"/>
      <c r="G12" s="65"/>
      <c r="H12" s="64"/>
      <c r="I12" s="64"/>
      <c r="J12" s="64"/>
      <c r="K12" s="64"/>
      <c r="L12" s="64"/>
      <c r="M12" s="64"/>
      <c r="N12" s="64"/>
      <c r="O12" s="64"/>
      <c r="P12" s="1"/>
      <c r="Q12" s="1"/>
      <c r="R12" s="1"/>
      <c r="S12" s="1"/>
      <c r="T12" s="1"/>
      <c r="U12" s="1"/>
      <c r="V12" s="1"/>
      <c r="W12" s="1"/>
      <c r="X12" s="1"/>
      <c r="Y12" s="1"/>
      <c r="Z12" s="1"/>
      <c r="AA12" s="1"/>
      <c r="AB12" s="1"/>
      <c r="AC12" s="1"/>
    </row>
    <row r="13" spans="1:29" s="11" customFormat="1" ht="15" customHeight="1" x14ac:dyDescent="0.2">
      <c r="A13" s="16"/>
      <c r="B13" s="631"/>
      <c r="C13" s="8"/>
      <c r="D13" s="8"/>
      <c r="E13" s="8"/>
      <c r="F13" s="16"/>
      <c r="G13" s="16"/>
      <c r="H13" s="16"/>
      <c r="I13" s="4"/>
      <c r="J13" s="4"/>
      <c r="K13" s="4"/>
      <c r="L13" s="4"/>
      <c r="M13" s="4"/>
      <c r="N13" s="4"/>
      <c r="O13" s="4"/>
      <c r="P13" s="4"/>
      <c r="Q13" s="4"/>
      <c r="R13" s="4"/>
      <c r="S13" s="4"/>
      <c r="T13" s="4"/>
      <c r="U13" s="4"/>
      <c r="V13" s="4"/>
      <c r="W13" s="4"/>
      <c r="X13" s="4"/>
      <c r="Y13" s="4"/>
      <c r="Z13" s="4"/>
    </row>
    <row r="14" spans="1:29" s="11" customFormat="1" ht="15" customHeight="1" x14ac:dyDescent="0.2">
      <c r="A14" s="16"/>
      <c r="B14" s="209" t="s">
        <v>418</v>
      </c>
      <c r="C14" s="209" t="s">
        <v>419</v>
      </c>
      <c r="D14" s="21"/>
      <c r="E14" s="21"/>
      <c r="F14" s="21"/>
      <c r="G14" s="16"/>
      <c r="H14" s="16"/>
      <c r="I14" s="4"/>
      <c r="J14" s="4"/>
      <c r="K14" s="4"/>
      <c r="L14" s="4"/>
      <c r="M14" s="4"/>
      <c r="N14" s="4"/>
      <c r="O14" s="4"/>
      <c r="P14" s="4"/>
      <c r="Q14" s="4"/>
      <c r="R14" s="4"/>
      <c r="S14" s="4"/>
      <c r="T14" s="4"/>
      <c r="U14" s="4"/>
      <c r="V14" s="4"/>
      <c r="W14" s="4"/>
      <c r="X14" s="4"/>
      <c r="Y14" s="4"/>
      <c r="Z14" s="4"/>
    </row>
    <row r="15" spans="1:29" s="131" customFormat="1" ht="15" customHeight="1" x14ac:dyDescent="0.25">
      <c r="A15" s="129"/>
      <c r="B15" s="640"/>
      <c r="C15" s="160" t="s">
        <v>420</v>
      </c>
      <c r="D15" s="163" t="s">
        <v>421</v>
      </c>
      <c r="E15" s="163" t="s">
        <v>422</v>
      </c>
      <c r="F15" s="222" t="s">
        <v>423</v>
      </c>
      <c r="G15" s="129"/>
      <c r="H15" s="129"/>
      <c r="I15" s="130"/>
      <c r="J15" s="130"/>
      <c r="K15" s="130"/>
      <c r="L15" s="130"/>
      <c r="M15" s="130"/>
      <c r="N15" s="130"/>
      <c r="O15" s="130"/>
      <c r="P15" s="130"/>
      <c r="Q15" s="130"/>
      <c r="R15" s="130"/>
      <c r="S15" s="130"/>
      <c r="T15" s="130"/>
      <c r="U15" s="130"/>
      <c r="V15" s="130"/>
      <c r="W15" s="130"/>
      <c r="X15" s="130"/>
      <c r="Y15" s="130"/>
      <c r="Z15" s="130"/>
    </row>
    <row r="16" spans="1:29" s="140" customFormat="1" ht="35.1" customHeight="1" x14ac:dyDescent="0.25">
      <c r="A16" s="138"/>
      <c r="B16" s="641"/>
      <c r="C16" s="181" t="s">
        <v>424</v>
      </c>
      <c r="D16" s="181" t="s">
        <v>1243</v>
      </c>
      <c r="E16" s="181" t="s">
        <v>542</v>
      </c>
      <c r="F16" s="181" t="s">
        <v>1244</v>
      </c>
      <c r="G16" s="138"/>
      <c r="H16" s="138"/>
      <c r="I16" s="139"/>
      <c r="J16" s="139"/>
      <c r="K16" s="139"/>
      <c r="L16" s="139"/>
      <c r="M16" s="139"/>
      <c r="N16" s="139"/>
      <c r="O16" s="139"/>
      <c r="P16" s="139"/>
      <c r="Q16" s="139"/>
      <c r="R16" s="139"/>
      <c r="S16" s="139"/>
      <c r="T16" s="139"/>
      <c r="U16" s="139"/>
      <c r="V16" s="139"/>
      <c r="W16" s="139"/>
      <c r="X16" s="139"/>
      <c r="Y16" s="139"/>
      <c r="Z16" s="139"/>
    </row>
    <row r="17" spans="1:26" s="140" customFormat="1" ht="96" x14ac:dyDescent="0.25">
      <c r="A17" s="138"/>
      <c r="B17" s="641"/>
      <c r="C17" s="181" t="s">
        <v>424</v>
      </c>
      <c r="D17" s="181" t="s">
        <v>1245</v>
      </c>
      <c r="E17" s="181" t="s">
        <v>426</v>
      </c>
      <c r="F17" s="181" t="s">
        <v>1246</v>
      </c>
      <c r="G17" s="138"/>
      <c r="H17" s="138"/>
      <c r="I17" s="139"/>
      <c r="J17" s="139"/>
      <c r="K17" s="139"/>
      <c r="L17" s="139"/>
      <c r="M17" s="139"/>
      <c r="N17" s="139"/>
      <c r="O17" s="139"/>
      <c r="P17" s="139"/>
      <c r="Q17" s="139"/>
      <c r="R17" s="139"/>
      <c r="S17" s="139"/>
      <c r="T17" s="139"/>
      <c r="U17" s="139"/>
      <c r="V17" s="139"/>
      <c r="W17" s="139"/>
      <c r="X17" s="139"/>
      <c r="Y17" s="139"/>
      <c r="Z17" s="139"/>
    </row>
    <row r="18" spans="1:26" s="1" customFormat="1" ht="15" customHeight="1" x14ac:dyDescent="0.2">
      <c r="A18" s="20"/>
      <c r="B18" s="626"/>
      <c r="C18" s="72"/>
      <c r="D18" s="60"/>
      <c r="E18" s="72"/>
      <c r="F18" s="69"/>
      <c r="G18" s="20"/>
      <c r="H18" s="20"/>
    </row>
    <row r="19" spans="1:26" s="1" customFormat="1" ht="15" customHeight="1" x14ac:dyDescent="0.2">
      <c r="A19" s="20"/>
      <c r="B19" s="626"/>
      <c r="C19" s="209" t="s">
        <v>437</v>
      </c>
      <c r="D19" s="29"/>
      <c r="E19" s="8"/>
      <c r="F19" s="8"/>
      <c r="G19" s="20"/>
      <c r="H19" s="20"/>
    </row>
    <row r="20" spans="1:26" s="1" customFormat="1" ht="15" customHeight="1" x14ac:dyDescent="0.2">
      <c r="A20" s="20"/>
      <c r="B20" s="626"/>
      <c r="C20" s="160" t="s">
        <v>420</v>
      </c>
      <c r="D20" s="222" t="s">
        <v>421</v>
      </c>
      <c r="E20" s="8"/>
      <c r="F20" s="20"/>
      <c r="G20" s="20"/>
      <c r="H20" s="20"/>
    </row>
    <row r="21" spans="1:26" s="1" customFormat="1" ht="30" customHeight="1" x14ac:dyDescent="0.2">
      <c r="A21" s="20"/>
      <c r="B21" s="626"/>
      <c r="C21" s="181" t="s">
        <v>424</v>
      </c>
      <c r="D21" s="181" t="s">
        <v>1247</v>
      </c>
      <c r="E21" s="8"/>
      <c r="F21" s="20"/>
      <c r="G21" s="20"/>
      <c r="H21" s="20"/>
    </row>
    <row r="22" spans="1:26" s="1" customFormat="1" ht="30" customHeight="1" x14ac:dyDescent="0.2">
      <c r="A22" s="20"/>
      <c r="B22" s="626"/>
      <c r="C22" s="181" t="s">
        <v>424</v>
      </c>
      <c r="D22" s="181" t="s">
        <v>1248</v>
      </c>
      <c r="E22" s="8"/>
      <c r="F22" s="20"/>
      <c r="G22" s="20"/>
      <c r="H22" s="20"/>
    </row>
    <row r="23" spans="1:26" s="1" customFormat="1" ht="36" x14ac:dyDescent="0.2">
      <c r="A23" s="20"/>
      <c r="B23" s="626"/>
      <c r="C23" s="181" t="s">
        <v>424</v>
      </c>
      <c r="D23" s="181" t="s">
        <v>1249</v>
      </c>
      <c r="E23" s="8"/>
      <c r="F23" s="20"/>
      <c r="G23" s="20"/>
      <c r="H23" s="20"/>
    </row>
    <row r="24" spans="1:26" s="1" customFormat="1" ht="30" customHeight="1" x14ac:dyDescent="0.2">
      <c r="A24" s="20"/>
      <c r="B24" s="626"/>
      <c r="C24" s="181" t="s">
        <v>310</v>
      </c>
      <c r="D24" s="181" t="s">
        <v>1250</v>
      </c>
      <c r="E24" s="8"/>
      <c r="F24" s="20"/>
      <c r="G24" s="20"/>
      <c r="H24" s="20"/>
    </row>
    <row r="25" spans="1:26" s="1" customFormat="1" ht="15.75" customHeight="1" x14ac:dyDescent="0.2">
      <c r="A25" s="20"/>
      <c r="B25" s="626"/>
      <c r="C25" s="181" t="s">
        <v>310</v>
      </c>
      <c r="D25" s="181" t="s">
        <v>1251</v>
      </c>
      <c r="E25" s="8"/>
      <c r="F25" s="20"/>
      <c r="G25" s="20"/>
      <c r="H25" s="20"/>
    </row>
    <row r="26" spans="1:26" s="1" customFormat="1" ht="24" x14ac:dyDescent="0.2">
      <c r="A26" s="20"/>
      <c r="B26" s="626"/>
      <c r="C26" s="181" t="s">
        <v>310</v>
      </c>
      <c r="D26" s="181" t="s">
        <v>1252</v>
      </c>
      <c r="E26" s="8"/>
      <c r="F26" s="20"/>
      <c r="G26" s="20"/>
      <c r="H26" s="20"/>
    </row>
    <row r="27" spans="1:26" s="1" customFormat="1" ht="21.95" customHeight="1" x14ac:dyDescent="0.2">
      <c r="A27" s="20"/>
      <c r="B27" s="627"/>
      <c r="C27" s="161"/>
      <c r="D27" s="161"/>
      <c r="E27" s="161"/>
      <c r="F27" s="166"/>
      <c r="G27" s="20"/>
      <c r="H27" s="20"/>
    </row>
    <row r="28" spans="1:26" s="1" customFormat="1" ht="15" customHeight="1" x14ac:dyDescent="0.2">
      <c r="A28" s="20"/>
      <c r="B28" s="626"/>
      <c r="C28" s="8"/>
      <c r="D28" s="8"/>
      <c r="E28" s="8"/>
      <c r="F28" s="20"/>
      <c r="G28" s="20"/>
      <c r="H28" s="20"/>
    </row>
    <row r="29" spans="1:26" s="1" customFormat="1" ht="33.75" customHeight="1" x14ac:dyDescent="0.2">
      <c r="A29" s="20"/>
      <c r="B29" s="209" t="s">
        <v>442</v>
      </c>
      <c r="C29" s="701" t="s">
        <v>1253</v>
      </c>
      <c r="D29" s="701"/>
      <c r="E29" s="701"/>
      <c r="F29" s="701"/>
      <c r="G29" s="21"/>
      <c r="H29" s="64"/>
      <c r="I29" s="64"/>
      <c r="J29" s="64"/>
      <c r="K29" s="64"/>
      <c r="L29" s="64"/>
      <c r="M29" s="64"/>
      <c r="N29" s="64"/>
      <c r="O29" s="64"/>
    </row>
    <row r="30" spans="1:26" s="1" customFormat="1" ht="15" customHeight="1" x14ac:dyDescent="0.2">
      <c r="A30" s="20"/>
      <c r="B30" s="75"/>
      <c r="C30" s="64"/>
      <c r="D30" s="64"/>
      <c r="E30" s="64"/>
      <c r="F30" s="64"/>
      <c r="G30" s="21"/>
      <c r="H30" s="64"/>
      <c r="I30" s="64"/>
      <c r="J30" s="64"/>
      <c r="K30" s="64"/>
      <c r="L30" s="64"/>
      <c r="M30" s="64"/>
      <c r="N30" s="64"/>
      <c r="O30" s="64"/>
    </row>
    <row r="31" spans="1:26" s="1" customFormat="1" ht="19.5" x14ac:dyDescent="0.3">
      <c r="A31" s="20"/>
      <c r="B31" s="698" t="s">
        <v>1254</v>
      </c>
      <c r="C31" s="698"/>
      <c r="D31" s="698"/>
      <c r="E31" s="698"/>
      <c r="F31" s="488"/>
      <c r="G31" s="21"/>
      <c r="H31" s="64"/>
      <c r="I31" s="64"/>
      <c r="J31" s="64"/>
      <c r="K31" s="64"/>
      <c r="L31" s="64"/>
      <c r="M31" s="64"/>
      <c r="N31" s="64"/>
      <c r="O31" s="64"/>
    </row>
    <row r="32" spans="1:26" s="1" customFormat="1" ht="15" customHeight="1" x14ac:dyDescent="0.2">
      <c r="A32" s="20"/>
      <c r="B32" s="204" t="s">
        <v>228</v>
      </c>
      <c r="C32" s="28"/>
      <c r="D32" s="28"/>
      <c r="E32" s="28"/>
      <c r="F32" s="64"/>
      <c r="G32" s="21"/>
      <c r="H32" s="64"/>
      <c r="I32" s="64"/>
      <c r="J32" s="64"/>
      <c r="K32" s="64"/>
      <c r="L32" s="64"/>
      <c r="M32" s="64"/>
      <c r="N32" s="64"/>
      <c r="O32" s="64"/>
    </row>
    <row r="33" spans="1:15" s="1" customFormat="1" ht="15" customHeight="1" x14ac:dyDescent="0.2">
      <c r="A33" s="20"/>
      <c r="B33" s="75"/>
      <c r="C33" s="64"/>
      <c r="D33" s="64"/>
      <c r="E33" s="64"/>
      <c r="F33" s="64"/>
      <c r="G33" s="21"/>
      <c r="H33" s="64"/>
      <c r="I33" s="64"/>
      <c r="J33" s="64"/>
      <c r="K33" s="64"/>
      <c r="L33" s="64"/>
      <c r="M33" s="64"/>
      <c r="N33" s="64"/>
      <c r="O33" s="64"/>
    </row>
    <row r="34" spans="1:15" s="1" customFormat="1" ht="15" customHeight="1" x14ac:dyDescent="0.2">
      <c r="A34" s="20"/>
      <c r="B34" s="248" t="s">
        <v>420</v>
      </c>
      <c r="C34" s="159" t="s">
        <v>458</v>
      </c>
      <c r="D34" s="159" t="s">
        <v>459</v>
      </c>
      <c r="E34" s="159" t="s">
        <v>460</v>
      </c>
      <c r="F34" s="317" t="s">
        <v>461</v>
      </c>
      <c r="G34" s="21"/>
      <c r="H34" s="64"/>
      <c r="I34" s="64"/>
      <c r="J34" s="64"/>
      <c r="K34" s="64"/>
      <c r="L34" s="64"/>
      <c r="M34" s="64"/>
      <c r="N34" s="64"/>
      <c r="O34" s="64"/>
    </row>
    <row r="35" spans="1:15" s="1" customFormat="1" ht="15" customHeight="1" x14ac:dyDescent="0.2">
      <c r="A35" s="20"/>
      <c r="B35" s="277" t="s">
        <v>317</v>
      </c>
      <c r="C35" s="277"/>
      <c r="D35" s="277"/>
      <c r="E35" s="277"/>
      <c r="F35" s="277"/>
      <c r="G35" s="21"/>
      <c r="H35" s="64"/>
      <c r="I35" s="64"/>
      <c r="J35" s="64"/>
      <c r="K35" s="64"/>
      <c r="L35" s="64"/>
      <c r="M35" s="64"/>
      <c r="N35" s="64"/>
      <c r="O35" s="64"/>
    </row>
    <row r="36" spans="1:15" s="1" customFormat="1" ht="12.75" x14ac:dyDescent="0.2">
      <c r="A36" s="20"/>
      <c r="B36" s="181" t="s">
        <v>1255</v>
      </c>
      <c r="C36" s="744">
        <f>SUM(C45+C54)</f>
        <v>561.6953691699822</v>
      </c>
      <c r="D36" s="744">
        <f>SUM(D45+D54)</f>
        <v>408.61</v>
      </c>
      <c r="E36" s="744">
        <f t="shared" ref="E36:F43" si="0">E45</f>
        <v>328.13</v>
      </c>
      <c r="F36" s="744">
        <f t="shared" si="0"/>
        <v>242.75</v>
      </c>
      <c r="G36" s="21"/>
      <c r="H36" s="64"/>
      <c r="I36" s="64"/>
      <c r="J36" s="64"/>
      <c r="K36" s="64"/>
      <c r="L36" s="64"/>
      <c r="M36" s="64"/>
      <c r="N36" s="64"/>
      <c r="O36" s="64"/>
    </row>
    <row r="37" spans="1:15" s="1" customFormat="1" ht="15" customHeight="1" x14ac:dyDescent="0.2">
      <c r="A37" s="20"/>
      <c r="B37" s="181" t="s">
        <v>1256</v>
      </c>
      <c r="C37" s="744">
        <f>SUM(C38:C42)</f>
        <v>489.22042116998233</v>
      </c>
      <c r="D37" s="744">
        <f>SUM(D38:D42)</f>
        <v>386.68249423999998</v>
      </c>
      <c r="E37" s="744">
        <f t="shared" si="0"/>
        <v>285.89999999999998</v>
      </c>
      <c r="F37" s="744">
        <f t="shared" si="0"/>
        <v>198.39999999999998</v>
      </c>
      <c r="G37" s="21"/>
      <c r="H37" s="64"/>
      <c r="I37" s="64"/>
      <c r="J37" s="64"/>
      <c r="K37" s="64"/>
      <c r="L37" s="64"/>
      <c r="M37" s="64"/>
      <c r="N37" s="64"/>
      <c r="O37" s="64"/>
    </row>
    <row r="38" spans="1:15" s="1" customFormat="1" ht="15" customHeight="1" x14ac:dyDescent="0.2">
      <c r="A38" s="20"/>
      <c r="B38" s="181" t="s">
        <v>1257</v>
      </c>
      <c r="C38" s="744">
        <f t="shared" ref="C38:D42" si="1">SUM(C47+C56)</f>
        <v>368.77544</v>
      </c>
      <c r="D38" s="744">
        <f t="shared" si="1"/>
        <v>289.26456377</v>
      </c>
      <c r="E38" s="744">
        <f t="shared" si="0"/>
        <v>203.5</v>
      </c>
      <c r="F38" s="744">
        <f t="shared" si="0"/>
        <v>144.19999999999999</v>
      </c>
      <c r="G38" s="21"/>
      <c r="H38" s="64"/>
      <c r="I38" s="64"/>
      <c r="J38" s="64"/>
      <c r="K38" s="64"/>
      <c r="L38" s="64"/>
      <c r="M38" s="64"/>
      <c r="N38" s="64"/>
      <c r="O38" s="64"/>
    </row>
    <row r="39" spans="1:15" s="1" customFormat="1" ht="15" customHeight="1" x14ac:dyDescent="0.2">
      <c r="A39" s="20"/>
      <c r="B39" s="181" t="s">
        <v>1258</v>
      </c>
      <c r="C39" s="744">
        <f t="shared" si="1"/>
        <v>57.792142807344526</v>
      </c>
      <c r="D39" s="744">
        <f t="shared" si="1"/>
        <v>59.171119069999996</v>
      </c>
      <c r="E39" s="744">
        <f t="shared" si="0"/>
        <v>47.4</v>
      </c>
      <c r="F39" s="744">
        <f t="shared" si="0"/>
        <v>35.799999999999997</v>
      </c>
      <c r="G39" s="21"/>
      <c r="H39" s="64"/>
      <c r="I39" s="64"/>
      <c r="J39" s="64"/>
      <c r="K39" s="64"/>
      <c r="L39" s="64"/>
      <c r="M39" s="64"/>
      <c r="N39" s="64"/>
      <c r="O39" s="64"/>
    </row>
    <row r="40" spans="1:15" s="1" customFormat="1" ht="15" customHeight="1" x14ac:dyDescent="0.2">
      <c r="A40" s="20"/>
      <c r="B40" s="181" t="s">
        <v>1259</v>
      </c>
      <c r="C40" s="744">
        <f t="shared" si="1"/>
        <v>8.3921473626377789</v>
      </c>
      <c r="D40" s="744">
        <f t="shared" si="1"/>
        <v>1</v>
      </c>
      <c r="E40" s="744">
        <f t="shared" si="0"/>
        <v>0</v>
      </c>
      <c r="F40" s="744">
        <f t="shared" si="0"/>
        <v>0</v>
      </c>
      <c r="G40" s="21"/>
      <c r="H40" s="64"/>
      <c r="I40" s="64"/>
      <c r="J40" s="64"/>
      <c r="K40" s="64"/>
      <c r="L40" s="64"/>
      <c r="M40" s="64"/>
      <c r="N40" s="64"/>
      <c r="O40" s="64"/>
    </row>
    <row r="41" spans="1:15" s="1" customFormat="1" ht="15" customHeight="1" x14ac:dyDescent="0.2">
      <c r="A41" s="20"/>
      <c r="B41" s="181" t="s">
        <v>1260</v>
      </c>
      <c r="C41" s="744">
        <f>+C50+C59</f>
        <v>48.083775000000003</v>
      </c>
      <c r="D41" s="744">
        <f>+D50+D59</f>
        <v>34.516234080000004</v>
      </c>
      <c r="E41" s="744">
        <f t="shared" si="0"/>
        <v>32</v>
      </c>
      <c r="F41" s="744">
        <f t="shared" si="0"/>
        <v>16.7</v>
      </c>
      <c r="G41" s="21"/>
      <c r="H41" s="64"/>
      <c r="I41" s="64"/>
      <c r="J41" s="64"/>
      <c r="K41" s="64"/>
      <c r="L41" s="64"/>
      <c r="M41" s="64"/>
      <c r="N41" s="64"/>
      <c r="O41" s="64"/>
    </row>
    <row r="42" spans="1:15" s="1" customFormat="1" ht="15" customHeight="1" x14ac:dyDescent="0.2">
      <c r="A42" s="20"/>
      <c r="B42" s="181" t="s">
        <v>1261</v>
      </c>
      <c r="C42" s="744">
        <f t="shared" ref="C42" si="2">SUM(C51+C60)</f>
        <v>6.1769160000000003</v>
      </c>
      <c r="D42" s="744">
        <f t="shared" si="1"/>
        <v>2.7305773200000001</v>
      </c>
      <c r="E42" s="744">
        <f t="shared" si="0"/>
        <v>3</v>
      </c>
      <c r="F42" s="744">
        <f t="shared" si="0"/>
        <v>1.7</v>
      </c>
      <c r="G42" s="21"/>
      <c r="H42" s="64"/>
      <c r="I42" s="64"/>
      <c r="J42" s="64"/>
      <c r="K42" s="64"/>
      <c r="L42" s="64"/>
      <c r="M42" s="64"/>
      <c r="N42" s="64"/>
      <c r="O42" s="64"/>
    </row>
    <row r="43" spans="1:15" s="1" customFormat="1" ht="15" customHeight="1" x14ac:dyDescent="0.2">
      <c r="A43" s="20"/>
      <c r="B43" s="181" t="s">
        <v>1262</v>
      </c>
      <c r="C43" s="744">
        <f>C36-C37</f>
        <v>72.47494799999987</v>
      </c>
      <c r="D43" s="744">
        <f>D36-D37</f>
        <v>21.927505760000031</v>
      </c>
      <c r="E43" s="744">
        <f t="shared" si="0"/>
        <v>42.230000000000018</v>
      </c>
      <c r="F43" s="744">
        <f t="shared" si="0"/>
        <v>44.350000000000023</v>
      </c>
      <c r="G43" s="21"/>
      <c r="H43" s="64"/>
      <c r="I43" s="64"/>
      <c r="J43" s="64"/>
      <c r="K43" s="64"/>
      <c r="L43" s="64"/>
      <c r="M43" s="64"/>
      <c r="N43" s="64"/>
      <c r="O43" s="64"/>
    </row>
    <row r="44" spans="1:15" s="1" customFormat="1" ht="15" customHeight="1" x14ac:dyDescent="0.2">
      <c r="A44" s="20"/>
      <c r="B44" s="277" t="s">
        <v>424</v>
      </c>
      <c r="C44" s="742"/>
      <c r="D44" s="742"/>
      <c r="E44" s="742"/>
      <c r="F44" s="742"/>
      <c r="G44" s="21"/>
      <c r="H44" s="64"/>
      <c r="I44" s="64"/>
      <c r="J44" s="64"/>
      <c r="K44" s="64"/>
      <c r="L44" s="64"/>
      <c r="M44" s="64"/>
      <c r="N44" s="64"/>
      <c r="O44" s="64"/>
    </row>
    <row r="45" spans="1:15" s="1" customFormat="1" ht="15" customHeight="1" x14ac:dyDescent="0.2">
      <c r="A45" s="20"/>
      <c r="B45" s="181" t="s">
        <v>1255</v>
      </c>
      <c r="C45" s="744">
        <v>481.33536916998224</v>
      </c>
      <c r="D45" s="744">
        <v>332.6</v>
      </c>
      <c r="E45" s="744">
        <v>328.13</v>
      </c>
      <c r="F45" s="744">
        <v>242.75</v>
      </c>
      <c r="G45" s="21"/>
      <c r="H45" s="64"/>
      <c r="I45" s="64"/>
      <c r="J45" s="64"/>
      <c r="K45" s="64"/>
      <c r="L45" s="64"/>
      <c r="M45" s="64"/>
      <c r="N45" s="64"/>
      <c r="O45" s="64"/>
    </row>
    <row r="46" spans="1:15" s="1" customFormat="1" ht="15" customHeight="1" x14ac:dyDescent="0.2">
      <c r="A46" s="20"/>
      <c r="B46" s="181" t="s">
        <v>1256</v>
      </c>
      <c r="C46" s="744">
        <v>429.35650516998226</v>
      </c>
      <c r="D46" s="744">
        <f>SUM(D47:D51)</f>
        <v>323.8</v>
      </c>
      <c r="E46" s="744">
        <f>SUM(E47:E51)</f>
        <v>285.89999999999998</v>
      </c>
      <c r="F46" s="744">
        <f>SUM(F47:F51)</f>
        <v>198.39999999999998</v>
      </c>
      <c r="G46" s="21"/>
      <c r="H46" s="64"/>
      <c r="I46" s="64"/>
      <c r="J46" s="64"/>
      <c r="K46" s="64"/>
      <c r="L46" s="64"/>
      <c r="M46" s="64"/>
      <c r="N46" s="64"/>
      <c r="O46" s="64"/>
    </row>
    <row r="47" spans="1:15" s="1" customFormat="1" ht="15" customHeight="1" x14ac:dyDescent="0.2">
      <c r="A47" s="20"/>
      <c r="B47" s="181" t="s">
        <v>1257</v>
      </c>
      <c r="C47" s="744">
        <v>321.24543999999997</v>
      </c>
      <c r="D47" s="744">
        <v>242.7</v>
      </c>
      <c r="E47" s="744">
        <v>203.5</v>
      </c>
      <c r="F47" s="744">
        <v>144.19999999999999</v>
      </c>
      <c r="G47" s="21"/>
      <c r="H47" s="64"/>
      <c r="I47" s="64"/>
      <c r="J47" s="64"/>
      <c r="K47" s="64"/>
      <c r="L47" s="64"/>
      <c r="M47" s="64"/>
      <c r="N47" s="64"/>
      <c r="O47" s="64"/>
    </row>
    <row r="48" spans="1:15" s="1" customFormat="1" ht="15" customHeight="1" x14ac:dyDescent="0.2">
      <c r="A48" s="20"/>
      <c r="B48" s="181" t="s">
        <v>1258</v>
      </c>
      <c r="C48" s="744">
        <v>49.172142807344528</v>
      </c>
      <c r="D48" s="744">
        <v>46.3</v>
      </c>
      <c r="E48" s="744">
        <v>47.4</v>
      </c>
      <c r="F48" s="744">
        <v>35.799999999999997</v>
      </c>
      <c r="G48" s="21"/>
      <c r="H48" s="64"/>
      <c r="I48" s="64"/>
      <c r="J48" s="64"/>
      <c r="K48" s="64"/>
      <c r="L48" s="64"/>
      <c r="M48" s="64"/>
      <c r="N48" s="64"/>
      <c r="O48" s="64"/>
    </row>
    <row r="49" spans="1:15" s="1" customFormat="1" ht="15" customHeight="1" x14ac:dyDescent="0.2">
      <c r="A49" s="20"/>
      <c r="B49" s="181" t="s">
        <v>1259</v>
      </c>
      <c r="C49" s="744">
        <v>8.3921473626377789</v>
      </c>
      <c r="D49" s="744">
        <v>1</v>
      </c>
      <c r="E49" s="744">
        <v>0</v>
      </c>
      <c r="F49" s="744">
        <v>0</v>
      </c>
      <c r="G49" s="21"/>
      <c r="H49" s="64"/>
      <c r="I49" s="64"/>
      <c r="J49" s="64"/>
      <c r="K49" s="64"/>
      <c r="L49" s="64"/>
      <c r="M49" s="64"/>
      <c r="N49" s="64"/>
      <c r="O49" s="64"/>
    </row>
    <row r="50" spans="1:15" s="1" customFormat="1" ht="15" customHeight="1" x14ac:dyDescent="0.2">
      <c r="A50" s="20"/>
      <c r="B50" s="181" t="s">
        <v>1260</v>
      </c>
      <c r="C50" s="744">
        <v>44.416775000000001</v>
      </c>
      <c r="D50" s="744">
        <v>31.1</v>
      </c>
      <c r="E50" s="744">
        <v>32</v>
      </c>
      <c r="F50" s="744">
        <v>16.7</v>
      </c>
      <c r="G50" s="21"/>
      <c r="H50" s="64"/>
      <c r="I50" s="64"/>
      <c r="J50" s="64"/>
      <c r="K50" s="64"/>
      <c r="L50" s="64"/>
      <c r="M50" s="64"/>
      <c r="N50" s="64"/>
      <c r="O50" s="64"/>
    </row>
    <row r="51" spans="1:15" s="1" customFormat="1" ht="15" customHeight="1" x14ac:dyDescent="0.2">
      <c r="A51" s="20"/>
      <c r="B51" s="181" t="s">
        <v>1261</v>
      </c>
      <c r="C51" s="744">
        <v>6.13</v>
      </c>
      <c r="D51" s="744">
        <v>2.7</v>
      </c>
      <c r="E51" s="744">
        <v>3</v>
      </c>
      <c r="F51" s="744">
        <v>1.7</v>
      </c>
      <c r="G51" s="21"/>
      <c r="H51" s="64"/>
      <c r="I51" s="64"/>
      <c r="J51" s="64"/>
      <c r="K51" s="64"/>
      <c r="L51" s="64"/>
      <c r="M51" s="64"/>
      <c r="N51" s="64"/>
      <c r="O51" s="64"/>
    </row>
    <row r="52" spans="1:15" s="1" customFormat="1" ht="15" customHeight="1" x14ac:dyDescent="0.2">
      <c r="A52" s="20"/>
      <c r="B52" s="181" t="s">
        <v>1262</v>
      </c>
      <c r="C52" s="744">
        <f>C45-C46</f>
        <v>51.978863999999987</v>
      </c>
      <c r="D52" s="744">
        <f>D45-D46</f>
        <v>8.8000000000000114</v>
      </c>
      <c r="E52" s="744">
        <f>E45-E46</f>
        <v>42.230000000000018</v>
      </c>
      <c r="F52" s="744">
        <f>F45-F46</f>
        <v>44.350000000000023</v>
      </c>
      <c r="G52" s="21"/>
      <c r="H52" s="64"/>
      <c r="I52" s="64"/>
      <c r="J52" s="64"/>
      <c r="K52" s="64"/>
      <c r="L52" s="64"/>
      <c r="M52" s="64"/>
      <c r="N52" s="64"/>
      <c r="O52" s="64"/>
    </row>
    <row r="53" spans="1:15" s="1" customFormat="1" ht="15" customHeight="1" x14ac:dyDescent="0.2">
      <c r="A53" s="20"/>
      <c r="B53" s="277" t="s">
        <v>567</v>
      </c>
      <c r="C53" s="742"/>
      <c r="D53" s="742"/>
      <c r="E53" s="742"/>
      <c r="F53" s="742"/>
      <c r="G53" s="21"/>
      <c r="H53" s="64"/>
      <c r="I53" s="64"/>
      <c r="J53" s="64"/>
      <c r="K53" s="64"/>
      <c r="L53" s="64"/>
      <c r="M53" s="64"/>
      <c r="N53" s="64"/>
      <c r="O53" s="64"/>
    </row>
    <row r="54" spans="1:15" s="1" customFormat="1" ht="15" customHeight="1" x14ac:dyDescent="0.2">
      <c r="A54" s="20"/>
      <c r="B54" s="181" t="s">
        <v>1255</v>
      </c>
      <c r="C54" s="744">
        <v>80.36</v>
      </c>
      <c r="D54" s="744">
        <f>75.98+0.03</f>
        <v>76.010000000000005</v>
      </c>
      <c r="E54" s="743"/>
      <c r="F54" s="743"/>
      <c r="G54" s="21"/>
      <c r="H54" s="64"/>
      <c r="I54" s="64"/>
      <c r="J54" s="64"/>
      <c r="K54" s="64"/>
      <c r="L54" s="64"/>
      <c r="M54" s="64"/>
      <c r="N54" s="64"/>
      <c r="O54" s="64"/>
    </row>
    <row r="55" spans="1:15" s="1" customFormat="1" ht="15" customHeight="1" x14ac:dyDescent="0.2">
      <c r="A55" s="20"/>
      <c r="B55" s="181" t="s">
        <v>1256</v>
      </c>
      <c r="C55" s="744">
        <f>SUM(C56:C60)</f>
        <v>59.863916000000003</v>
      </c>
      <c r="D55" s="744">
        <f>SUM(D56:D60)</f>
        <v>62.882494239999993</v>
      </c>
      <c r="E55" s="743"/>
      <c r="F55" s="743"/>
      <c r="G55" s="21"/>
      <c r="H55" s="64"/>
      <c r="I55" s="64"/>
      <c r="J55" s="64"/>
      <c r="K55" s="64"/>
      <c r="L55" s="64"/>
      <c r="M55" s="64"/>
      <c r="N55" s="64"/>
      <c r="O55" s="64"/>
    </row>
    <row r="56" spans="1:15" s="1" customFormat="1" ht="15" customHeight="1" x14ac:dyDescent="0.2">
      <c r="A56" s="20"/>
      <c r="B56" s="181" t="s">
        <v>1257</v>
      </c>
      <c r="C56" s="744">
        <v>47.53</v>
      </c>
      <c r="D56" s="744">
        <v>46.564563769999992</v>
      </c>
      <c r="E56" s="743"/>
      <c r="F56" s="743"/>
      <c r="G56" s="21"/>
      <c r="H56" s="64"/>
      <c r="I56" s="64"/>
      <c r="J56" s="64"/>
      <c r="K56" s="64"/>
      <c r="L56" s="64"/>
      <c r="M56" s="64"/>
      <c r="N56" s="64"/>
      <c r="O56" s="64"/>
    </row>
    <row r="57" spans="1:15" s="1" customFormat="1" ht="15" customHeight="1" x14ac:dyDescent="0.2">
      <c r="A57" s="20"/>
      <c r="B57" s="181" t="s">
        <v>1258</v>
      </c>
      <c r="C57" s="744">
        <v>8.6199999999999992</v>
      </c>
      <c r="D57" s="744">
        <v>12.871119070000001</v>
      </c>
      <c r="E57" s="743"/>
      <c r="F57" s="743"/>
      <c r="G57" s="21"/>
      <c r="H57" s="64"/>
      <c r="I57" s="64"/>
      <c r="J57" s="64"/>
      <c r="K57" s="64"/>
      <c r="L57" s="64"/>
      <c r="M57" s="64"/>
      <c r="N57" s="64"/>
      <c r="O57" s="64"/>
    </row>
    <row r="58" spans="1:15" s="1" customFormat="1" ht="15" customHeight="1" x14ac:dyDescent="0.2">
      <c r="A58" s="20"/>
      <c r="B58" s="181" t="s">
        <v>1259</v>
      </c>
      <c r="C58" s="744">
        <v>0</v>
      </c>
      <c r="D58" s="744">
        <v>0</v>
      </c>
      <c r="E58" s="743"/>
      <c r="F58" s="743"/>
      <c r="G58" s="21"/>
      <c r="H58" s="64"/>
      <c r="I58" s="64"/>
      <c r="J58" s="64"/>
      <c r="K58" s="64"/>
      <c r="L58" s="64"/>
      <c r="M58" s="64"/>
      <c r="N58" s="64"/>
      <c r="O58" s="64"/>
    </row>
    <row r="59" spans="1:15" s="1" customFormat="1" ht="15" customHeight="1" x14ac:dyDescent="0.2">
      <c r="A59" s="20"/>
      <c r="B59" s="181" t="s">
        <v>1260</v>
      </c>
      <c r="C59" s="744">
        <v>3.6669999999999998</v>
      </c>
      <c r="D59" s="744">
        <v>3.4162340800000002</v>
      </c>
      <c r="E59" s="743"/>
      <c r="F59" s="743"/>
      <c r="G59" s="21"/>
      <c r="H59" s="64"/>
      <c r="I59" s="64"/>
      <c r="J59" s="64"/>
      <c r="K59" s="64"/>
      <c r="L59" s="64"/>
      <c r="M59" s="64"/>
      <c r="N59" s="64"/>
      <c r="O59" s="64"/>
    </row>
    <row r="60" spans="1:15" s="1" customFormat="1" ht="15" customHeight="1" x14ac:dyDescent="0.2">
      <c r="A60" s="20"/>
      <c r="B60" s="181" t="s">
        <v>1261</v>
      </c>
      <c r="C60" s="744">
        <f>0.033916+0.013</f>
        <v>4.6915999999999999E-2</v>
      </c>
      <c r="D60" s="744">
        <v>3.0577319999999998E-2</v>
      </c>
      <c r="E60" s="743"/>
      <c r="F60" s="743"/>
      <c r="G60" s="21"/>
      <c r="H60" s="64"/>
      <c r="I60" s="64"/>
      <c r="J60" s="64"/>
      <c r="K60" s="64"/>
      <c r="L60" s="64"/>
      <c r="M60" s="64"/>
      <c r="N60" s="64"/>
      <c r="O60" s="64"/>
    </row>
    <row r="61" spans="1:15" s="1" customFormat="1" ht="15" customHeight="1" x14ac:dyDescent="0.2">
      <c r="A61" s="20"/>
      <c r="B61" s="181" t="s">
        <v>1262</v>
      </c>
      <c r="C61" s="744">
        <f>C54-C55</f>
        <v>20.496083999999996</v>
      </c>
      <c r="D61" s="744">
        <f>D54-D55</f>
        <v>13.127505760000012</v>
      </c>
      <c r="E61" s="743"/>
      <c r="F61" s="743"/>
      <c r="G61" s="21"/>
      <c r="H61" s="64"/>
      <c r="I61" s="64"/>
      <c r="J61" s="64"/>
      <c r="K61" s="64"/>
      <c r="L61" s="64"/>
      <c r="M61" s="64"/>
      <c r="N61" s="64"/>
      <c r="O61" s="64"/>
    </row>
    <row r="62" spans="1:15" s="1" customFormat="1" ht="126.75" customHeight="1" x14ac:dyDescent="0.2">
      <c r="A62" s="20"/>
      <c r="B62" s="685" t="s">
        <v>1689</v>
      </c>
      <c r="C62" s="685"/>
      <c r="D62" s="685"/>
      <c r="E62" s="685"/>
      <c r="F62" s="685"/>
      <c r="G62" s="66"/>
      <c r="H62" s="66"/>
      <c r="I62" s="66"/>
      <c r="J62" s="66"/>
      <c r="K62" s="64"/>
      <c r="L62" s="64"/>
      <c r="M62" s="64"/>
      <c r="N62" s="64"/>
      <c r="O62" s="64"/>
    </row>
    <row r="63" spans="1:15" s="1" customFormat="1" ht="15" customHeight="1" x14ac:dyDescent="0.2">
      <c r="A63" s="20"/>
      <c r="B63" s="75"/>
      <c r="C63" s="64"/>
      <c r="D63" s="64"/>
      <c r="E63" s="64"/>
      <c r="F63" s="64"/>
      <c r="G63" s="21"/>
      <c r="H63" s="64"/>
      <c r="I63" s="64"/>
      <c r="J63" s="64"/>
      <c r="K63" s="64"/>
      <c r="L63" s="64"/>
      <c r="M63" s="64"/>
      <c r="N63" s="64"/>
      <c r="O63" s="64"/>
    </row>
    <row r="64" spans="1:15" s="1" customFormat="1" ht="15" customHeight="1" x14ac:dyDescent="0.3">
      <c r="A64" s="20"/>
      <c r="B64" s="698" t="s">
        <v>1263</v>
      </c>
      <c r="C64" s="698"/>
      <c r="D64" s="698"/>
      <c r="E64" s="698"/>
      <c r="F64" s="488"/>
      <c r="G64" s="377"/>
      <c r="H64" s="488"/>
      <c r="I64" s="488"/>
      <c r="J64" s="488"/>
      <c r="K64" s="64"/>
      <c r="L64" s="64"/>
      <c r="M64" s="64"/>
      <c r="N64" s="64"/>
      <c r="O64" s="64"/>
    </row>
    <row r="65" spans="1:15" s="1" customFormat="1" ht="15" customHeight="1" x14ac:dyDescent="0.2">
      <c r="A65" s="20"/>
      <c r="B65" s="204" t="s">
        <v>231</v>
      </c>
      <c r="C65" s="28"/>
      <c r="D65" s="28"/>
      <c r="E65" s="28"/>
      <c r="F65" s="64"/>
      <c r="G65" s="21"/>
      <c r="H65" s="64"/>
      <c r="I65" s="64"/>
      <c r="J65" s="64"/>
      <c r="K65" s="64"/>
      <c r="L65" s="64"/>
      <c r="M65" s="64"/>
      <c r="N65" s="64"/>
      <c r="O65" s="64"/>
    </row>
    <row r="66" spans="1:15" s="1" customFormat="1" ht="15" customHeight="1" x14ac:dyDescent="0.2">
      <c r="A66" s="20"/>
      <c r="B66" s="75"/>
      <c r="C66" s="64"/>
      <c r="D66" s="64"/>
      <c r="E66" s="64"/>
      <c r="F66" s="64"/>
      <c r="G66" s="21"/>
      <c r="H66" s="64"/>
      <c r="I66" s="64"/>
      <c r="J66" s="64"/>
      <c r="K66" s="64"/>
      <c r="L66" s="64"/>
      <c r="M66" s="64"/>
      <c r="N66" s="64"/>
      <c r="O66" s="64"/>
    </row>
    <row r="67" spans="1:15" s="1" customFormat="1" ht="15" customHeight="1" x14ac:dyDescent="0.2">
      <c r="A67" s="20"/>
      <c r="B67" s="643" t="s">
        <v>420</v>
      </c>
      <c r="C67" s="643" t="s">
        <v>1264</v>
      </c>
      <c r="D67" s="64"/>
      <c r="E67" s="64"/>
      <c r="F67" s="64"/>
      <c r="G67" s="21"/>
      <c r="H67" s="64"/>
      <c r="I67" s="64"/>
      <c r="J67" s="64"/>
      <c r="K67" s="64"/>
      <c r="L67" s="64"/>
      <c r="M67" s="64"/>
      <c r="N67" s="64"/>
      <c r="O67" s="64"/>
    </row>
    <row r="68" spans="1:15" s="1" customFormat="1" ht="15" customHeight="1" x14ac:dyDescent="0.2">
      <c r="A68" s="20"/>
      <c r="B68" s="535" t="s">
        <v>302</v>
      </c>
      <c r="C68" s="644">
        <v>2.3919999999999999</v>
      </c>
      <c r="D68" s="64"/>
      <c r="E68" s="64"/>
      <c r="F68" s="64"/>
      <c r="G68" s="21"/>
      <c r="H68" s="64"/>
      <c r="I68" s="64"/>
      <c r="J68" s="64"/>
      <c r="K68" s="64"/>
      <c r="L68" s="64"/>
      <c r="M68" s="64"/>
      <c r="N68" s="64"/>
      <c r="O68" s="64"/>
    </row>
    <row r="69" spans="1:15" s="1" customFormat="1" ht="15" customHeight="1" x14ac:dyDescent="0.2">
      <c r="A69" s="20"/>
      <c r="B69" s="535" t="s">
        <v>306</v>
      </c>
      <c r="C69" s="644">
        <v>3.7409999999999997</v>
      </c>
      <c r="D69" s="64"/>
      <c r="E69" s="64"/>
      <c r="F69" s="64"/>
      <c r="G69" s="21"/>
      <c r="H69" s="64"/>
      <c r="I69" s="64"/>
      <c r="J69" s="64"/>
      <c r="K69" s="64"/>
      <c r="L69" s="64"/>
      <c r="M69" s="64"/>
      <c r="N69" s="64"/>
      <c r="O69" s="64"/>
    </row>
    <row r="70" spans="1:15" s="1" customFormat="1" ht="15" customHeight="1" x14ac:dyDescent="0.2">
      <c r="A70" s="20"/>
      <c r="B70" s="535" t="s">
        <v>1265</v>
      </c>
      <c r="C70" s="644">
        <v>0.52300000000000002</v>
      </c>
      <c r="D70" s="64"/>
      <c r="E70" s="64"/>
      <c r="F70" s="64"/>
      <c r="G70" s="21"/>
      <c r="H70" s="64"/>
      <c r="I70" s="64"/>
      <c r="J70" s="64"/>
      <c r="K70" s="64"/>
      <c r="L70" s="64"/>
      <c r="M70" s="64"/>
      <c r="N70" s="64"/>
      <c r="O70" s="64"/>
    </row>
    <row r="71" spans="1:15" s="1" customFormat="1" ht="15" customHeight="1" x14ac:dyDescent="0.2">
      <c r="A71" s="20"/>
      <c r="B71" s="535" t="s">
        <v>1266</v>
      </c>
      <c r="C71" s="644">
        <v>0.30599999999999999</v>
      </c>
      <c r="D71" s="64"/>
      <c r="E71" s="64"/>
      <c r="F71" s="64"/>
      <c r="G71" s="21"/>
      <c r="H71" s="64"/>
      <c r="I71" s="64"/>
      <c r="J71" s="64"/>
      <c r="K71" s="64"/>
      <c r="L71" s="64"/>
      <c r="M71" s="64"/>
      <c r="N71" s="64"/>
      <c r="O71" s="64"/>
    </row>
    <row r="72" spans="1:15" s="1" customFormat="1" ht="15" customHeight="1" x14ac:dyDescent="0.2">
      <c r="A72" s="20"/>
      <c r="B72" s="535" t="s">
        <v>1267</v>
      </c>
      <c r="C72" s="644">
        <v>2.9119999999999999</v>
      </c>
      <c r="D72" s="64"/>
      <c r="E72" s="64"/>
      <c r="F72" s="64"/>
      <c r="G72" s="21"/>
      <c r="H72" s="64"/>
      <c r="I72" s="64"/>
      <c r="J72" s="64"/>
      <c r="K72" s="64"/>
      <c r="L72" s="64"/>
      <c r="M72" s="64"/>
      <c r="N72" s="64"/>
      <c r="O72" s="64"/>
    </row>
    <row r="73" spans="1:15" s="1" customFormat="1" ht="15" customHeight="1" x14ac:dyDescent="0.2">
      <c r="A73" s="20"/>
      <c r="B73" s="535" t="s">
        <v>310</v>
      </c>
      <c r="C73" s="644">
        <v>5.3122000000000003E-2</v>
      </c>
      <c r="D73" s="64"/>
      <c r="E73" s="64"/>
      <c r="F73" s="64"/>
      <c r="G73" s="21"/>
      <c r="H73" s="64"/>
      <c r="I73" s="64"/>
      <c r="J73" s="64"/>
      <c r="K73" s="64"/>
      <c r="L73" s="64"/>
      <c r="M73" s="64"/>
      <c r="N73" s="64"/>
      <c r="O73" s="64"/>
    </row>
    <row r="74" spans="1:15" s="1" customFormat="1" ht="27" customHeight="1" x14ac:dyDescent="0.2">
      <c r="A74" s="20"/>
      <c r="B74" s="729" t="s">
        <v>1268</v>
      </c>
      <c r="C74" s="729"/>
      <c r="D74" s="64"/>
      <c r="E74" s="64"/>
      <c r="F74" s="64"/>
      <c r="G74" s="21"/>
      <c r="H74" s="64"/>
      <c r="I74" s="64"/>
      <c r="J74" s="64"/>
      <c r="K74" s="64"/>
      <c r="L74" s="64"/>
      <c r="M74" s="64"/>
      <c r="N74" s="64"/>
      <c r="O74" s="64"/>
    </row>
    <row r="75" spans="1:15" s="1" customFormat="1" ht="15" customHeight="1" x14ac:dyDescent="0.2">
      <c r="A75" s="20"/>
      <c r="B75" s="75"/>
      <c r="C75" s="64"/>
      <c r="D75" s="64"/>
      <c r="E75" s="64"/>
      <c r="F75" s="64"/>
      <c r="G75" s="21"/>
      <c r="H75" s="64"/>
      <c r="I75" s="64"/>
      <c r="J75" s="64"/>
      <c r="K75" s="64"/>
      <c r="L75" s="64"/>
      <c r="M75" s="64"/>
      <c r="N75" s="64"/>
      <c r="O75" s="64"/>
    </row>
    <row r="76" spans="1:15" s="1" customFormat="1" ht="15" customHeight="1" x14ac:dyDescent="0.3">
      <c r="A76" s="20"/>
      <c r="B76" s="698" t="s">
        <v>232</v>
      </c>
      <c r="C76" s="698"/>
      <c r="D76" s="698"/>
      <c r="E76" s="698"/>
      <c r="F76" s="488"/>
      <c r="G76" s="377"/>
      <c r="H76" s="488"/>
      <c r="I76" s="488"/>
      <c r="J76" s="488"/>
      <c r="K76" s="64"/>
      <c r="L76" s="64"/>
      <c r="M76" s="64"/>
      <c r="N76" s="64"/>
      <c r="O76" s="64"/>
    </row>
    <row r="77" spans="1:15" s="1" customFormat="1" ht="15" customHeight="1" x14ac:dyDescent="0.2">
      <c r="A77" s="20"/>
      <c r="B77" s="204" t="s">
        <v>233</v>
      </c>
      <c r="C77" s="28"/>
      <c r="D77" s="28"/>
      <c r="E77" s="28"/>
      <c r="F77" s="64"/>
      <c r="G77" s="21"/>
      <c r="H77" s="64"/>
      <c r="I77" s="64"/>
      <c r="J77" s="64"/>
      <c r="K77" s="64"/>
      <c r="L77" s="64"/>
      <c r="M77" s="64"/>
      <c r="N77" s="64"/>
      <c r="O77" s="64"/>
    </row>
    <row r="78" spans="1:15" s="1" customFormat="1" ht="15" customHeight="1" x14ac:dyDescent="0.2">
      <c r="A78" s="20"/>
      <c r="B78" s="75"/>
      <c r="C78" s="64"/>
      <c r="D78" s="64"/>
      <c r="E78" s="64"/>
      <c r="F78" s="64"/>
      <c r="G78" s="21"/>
      <c r="H78" s="64"/>
      <c r="I78" s="64"/>
      <c r="J78" s="64"/>
      <c r="K78" s="64"/>
      <c r="L78" s="64"/>
      <c r="M78" s="64"/>
      <c r="N78" s="64"/>
      <c r="O78" s="64"/>
    </row>
    <row r="79" spans="1:15" s="1" customFormat="1" ht="15" customHeight="1" x14ac:dyDescent="0.2">
      <c r="A79" s="20"/>
      <c r="B79" s="421" t="s">
        <v>420</v>
      </c>
      <c r="C79" s="421" t="s">
        <v>1269</v>
      </c>
      <c r="D79" s="421" t="s">
        <v>1270</v>
      </c>
      <c r="E79" s="421" t="s">
        <v>301</v>
      </c>
      <c r="F79" s="421" t="s">
        <v>1271</v>
      </c>
      <c r="G79" s="421" t="s">
        <v>1272</v>
      </c>
      <c r="H79" s="421" t="s">
        <v>1273</v>
      </c>
      <c r="I79" s="421" t="s">
        <v>1274</v>
      </c>
      <c r="J79" s="421" t="s">
        <v>1275</v>
      </c>
      <c r="K79" s="64"/>
      <c r="L79" s="64"/>
      <c r="M79" s="64"/>
      <c r="N79" s="64"/>
      <c r="O79" s="64"/>
    </row>
    <row r="80" spans="1:15" s="1" customFormat="1" ht="60" customHeight="1" x14ac:dyDescent="0.2">
      <c r="A80" s="20"/>
      <c r="B80" s="181" t="s">
        <v>302</v>
      </c>
      <c r="C80" s="181" t="s">
        <v>1276</v>
      </c>
      <c r="D80" s="181" t="s">
        <v>1277</v>
      </c>
      <c r="E80" s="181" t="s">
        <v>1278</v>
      </c>
      <c r="F80" s="518">
        <v>1537955.32724194</v>
      </c>
      <c r="G80" s="181" t="s">
        <v>507</v>
      </c>
      <c r="H80" s="181" t="s">
        <v>1279</v>
      </c>
      <c r="I80" s="181" t="s">
        <v>1280</v>
      </c>
      <c r="J80" s="181" t="s">
        <v>1281</v>
      </c>
      <c r="K80" s="64"/>
      <c r="L80" s="64"/>
      <c r="M80" s="64"/>
      <c r="N80" s="64"/>
      <c r="O80" s="64"/>
    </row>
    <row r="81" spans="1:15" s="1" customFormat="1" ht="72" x14ac:dyDescent="0.2">
      <c r="A81" s="20"/>
      <c r="B81" s="181" t="s">
        <v>302</v>
      </c>
      <c r="C81" s="181" t="s">
        <v>1282</v>
      </c>
      <c r="D81" s="181" t="s">
        <v>1283</v>
      </c>
      <c r="E81" s="181" t="s">
        <v>1278</v>
      </c>
      <c r="F81" s="518">
        <v>187792.38</v>
      </c>
      <c r="G81" s="181" t="s">
        <v>507</v>
      </c>
      <c r="H81" s="181" t="s">
        <v>1284</v>
      </c>
      <c r="I81" s="181" t="s">
        <v>1285</v>
      </c>
      <c r="J81" s="181" t="s">
        <v>1286</v>
      </c>
      <c r="K81" s="64"/>
      <c r="L81" s="64"/>
      <c r="M81" s="64"/>
      <c r="N81" s="64"/>
      <c r="O81" s="64"/>
    </row>
    <row r="82" spans="1:15" s="1" customFormat="1" ht="120" customHeight="1" x14ac:dyDescent="0.2">
      <c r="A82" s="20"/>
      <c r="B82" s="181" t="s">
        <v>302</v>
      </c>
      <c r="C82" s="181" t="s">
        <v>1287</v>
      </c>
      <c r="D82" s="181" t="s">
        <v>1288</v>
      </c>
      <c r="E82" s="181" t="s">
        <v>1278</v>
      </c>
      <c r="F82" s="518">
        <v>209380.6</v>
      </c>
      <c r="G82" s="181" t="s">
        <v>507</v>
      </c>
      <c r="H82" s="181" t="s">
        <v>1279</v>
      </c>
      <c r="I82" s="181" t="s">
        <v>1289</v>
      </c>
      <c r="J82" s="181" t="s">
        <v>1290</v>
      </c>
      <c r="K82" s="64"/>
      <c r="L82" s="64"/>
      <c r="M82" s="64"/>
      <c r="N82" s="64"/>
      <c r="O82" s="64"/>
    </row>
    <row r="83" spans="1:15" s="1" customFormat="1" ht="80.099999999999994" customHeight="1" x14ac:dyDescent="0.2">
      <c r="A83" s="20"/>
      <c r="B83" s="181" t="s">
        <v>302</v>
      </c>
      <c r="C83" s="181" t="s">
        <v>1291</v>
      </c>
      <c r="D83" s="181" t="s">
        <v>1292</v>
      </c>
      <c r="E83" s="181" t="s">
        <v>1278</v>
      </c>
      <c r="F83" s="518">
        <f>80789+236663.38</f>
        <v>317452.38</v>
      </c>
      <c r="G83" s="181" t="s">
        <v>507</v>
      </c>
      <c r="H83" s="181" t="s">
        <v>1293</v>
      </c>
      <c r="I83" s="181" t="s">
        <v>1294</v>
      </c>
      <c r="J83" s="181" t="s">
        <v>1295</v>
      </c>
      <c r="K83" s="64"/>
      <c r="L83" s="64"/>
      <c r="M83" s="64"/>
      <c r="N83" s="64"/>
      <c r="O83" s="64"/>
    </row>
    <row r="84" spans="1:15" s="1" customFormat="1" ht="54.95" customHeight="1" x14ac:dyDescent="0.2">
      <c r="A84" s="20"/>
      <c r="B84" s="181" t="s">
        <v>1296</v>
      </c>
      <c r="C84" s="181" t="s">
        <v>506</v>
      </c>
      <c r="D84" s="181" t="s">
        <v>1297</v>
      </c>
      <c r="E84" s="181" t="s">
        <v>1298</v>
      </c>
      <c r="F84" s="518">
        <v>9337.32</v>
      </c>
      <c r="G84" s="181" t="s">
        <v>507</v>
      </c>
      <c r="H84" s="181" t="s">
        <v>1299</v>
      </c>
      <c r="I84" s="181" t="s">
        <v>1300</v>
      </c>
      <c r="J84" s="181" t="s">
        <v>1301</v>
      </c>
      <c r="K84" s="64"/>
      <c r="L84" s="64"/>
      <c r="M84" s="64"/>
      <c r="N84" s="64"/>
      <c r="O84" s="64"/>
    </row>
    <row r="85" spans="1:15" s="1" customFormat="1" ht="80.099999999999994" customHeight="1" x14ac:dyDescent="0.2">
      <c r="A85" s="20"/>
      <c r="B85" s="181" t="s">
        <v>1296</v>
      </c>
      <c r="C85" s="181" t="s">
        <v>1282</v>
      </c>
      <c r="D85" s="181" t="s">
        <v>1302</v>
      </c>
      <c r="E85" s="181" t="s">
        <v>1298</v>
      </c>
      <c r="F85" s="518">
        <v>2860428</v>
      </c>
      <c r="G85" s="181" t="s">
        <v>507</v>
      </c>
      <c r="H85" s="181" t="s">
        <v>1303</v>
      </c>
      <c r="I85" s="181" t="s">
        <v>1304</v>
      </c>
      <c r="J85" s="181" t="s">
        <v>1286</v>
      </c>
      <c r="K85" s="64"/>
      <c r="L85" s="64"/>
      <c r="M85" s="64"/>
      <c r="N85" s="64"/>
      <c r="O85" s="64"/>
    </row>
    <row r="86" spans="1:15" s="1" customFormat="1" ht="72" x14ac:dyDescent="0.2">
      <c r="A86" s="20"/>
      <c r="B86" s="181" t="s">
        <v>1296</v>
      </c>
      <c r="C86" s="181" t="s">
        <v>1282</v>
      </c>
      <c r="D86" s="181" t="s">
        <v>1305</v>
      </c>
      <c r="E86" s="181" t="s">
        <v>1298</v>
      </c>
      <c r="F86" s="518">
        <v>310000</v>
      </c>
      <c r="G86" s="181" t="s">
        <v>507</v>
      </c>
      <c r="H86" s="181" t="s">
        <v>1306</v>
      </c>
      <c r="I86" s="181" t="s">
        <v>1307</v>
      </c>
      <c r="J86" s="181" t="s">
        <v>1286</v>
      </c>
      <c r="K86" s="64"/>
      <c r="L86" s="64"/>
      <c r="M86" s="64"/>
      <c r="N86" s="64"/>
      <c r="O86" s="64"/>
    </row>
    <row r="87" spans="1:15" s="1" customFormat="1" ht="80.099999999999994" customHeight="1" x14ac:dyDescent="0.2">
      <c r="A87" s="20"/>
      <c r="B87" s="181" t="s">
        <v>1308</v>
      </c>
      <c r="C87" s="181" t="s">
        <v>514</v>
      </c>
      <c r="D87" s="181" t="s">
        <v>1309</v>
      </c>
      <c r="E87" s="181" t="s">
        <v>1310</v>
      </c>
      <c r="F87" s="518">
        <v>440523.13</v>
      </c>
      <c r="G87" s="181" t="s">
        <v>507</v>
      </c>
      <c r="H87" s="516">
        <f>14916/2</f>
        <v>7458</v>
      </c>
      <c r="I87" s="181" t="s">
        <v>1311</v>
      </c>
      <c r="J87" s="181" t="s">
        <v>1295</v>
      </c>
      <c r="K87" s="64"/>
      <c r="L87" s="64"/>
      <c r="M87" s="64"/>
      <c r="N87" s="64"/>
      <c r="O87" s="64"/>
    </row>
    <row r="88" spans="1:15" s="1" customFormat="1" ht="80.099999999999994" customHeight="1" x14ac:dyDescent="0.2">
      <c r="A88" s="20"/>
      <c r="B88" s="181" t="s">
        <v>1308</v>
      </c>
      <c r="C88" s="181" t="s">
        <v>514</v>
      </c>
      <c r="D88" s="181" t="s">
        <v>1312</v>
      </c>
      <c r="E88" s="181" t="s">
        <v>1313</v>
      </c>
      <c r="F88" s="518">
        <v>0</v>
      </c>
      <c r="G88" s="181" t="s">
        <v>1314</v>
      </c>
      <c r="H88" s="516">
        <f>14422*0.43</f>
        <v>6201.46</v>
      </c>
      <c r="I88" s="181" t="s">
        <v>1315</v>
      </c>
      <c r="J88" s="181" t="s">
        <v>1295</v>
      </c>
      <c r="K88" s="64"/>
      <c r="L88" s="64"/>
      <c r="M88" s="64"/>
      <c r="N88" s="64"/>
      <c r="O88" s="64"/>
    </row>
    <row r="89" spans="1:15" s="1" customFormat="1" ht="54.95" customHeight="1" x14ac:dyDescent="0.2">
      <c r="A89" s="20"/>
      <c r="B89" s="181" t="s">
        <v>1316</v>
      </c>
      <c r="C89" s="181" t="s">
        <v>506</v>
      </c>
      <c r="D89" s="181" t="s">
        <v>1317</v>
      </c>
      <c r="E89" s="181" t="s">
        <v>1318</v>
      </c>
      <c r="F89" s="518">
        <v>38174.28</v>
      </c>
      <c r="G89" s="181" t="s">
        <v>507</v>
      </c>
      <c r="H89" s="181" t="s">
        <v>1319</v>
      </c>
      <c r="I89" s="181" t="s">
        <v>1320</v>
      </c>
      <c r="J89" s="181" t="s">
        <v>1301</v>
      </c>
      <c r="K89" s="64"/>
      <c r="L89" s="64"/>
      <c r="M89" s="64"/>
      <c r="N89" s="64"/>
      <c r="O89" s="64"/>
    </row>
    <row r="90" spans="1:15" s="1" customFormat="1" ht="54.95" customHeight="1" x14ac:dyDescent="0.2">
      <c r="A90" s="20"/>
      <c r="B90" s="181" t="s">
        <v>310</v>
      </c>
      <c r="C90" s="181" t="s">
        <v>1276</v>
      </c>
      <c r="D90" s="181" t="s">
        <v>1321</v>
      </c>
      <c r="E90" s="181" t="s">
        <v>1322</v>
      </c>
      <c r="F90" s="518">
        <v>3000</v>
      </c>
      <c r="G90" s="181" t="s">
        <v>507</v>
      </c>
      <c r="H90" s="181" t="s">
        <v>617</v>
      </c>
      <c r="I90" s="181" t="s">
        <v>1323</v>
      </c>
      <c r="J90" s="181" t="s">
        <v>1281</v>
      </c>
      <c r="K90" s="64"/>
      <c r="L90" s="64"/>
      <c r="M90" s="64"/>
      <c r="N90" s="64"/>
      <c r="O90" s="64"/>
    </row>
    <row r="91" spans="1:15" s="1" customFormat="1" ht="39.950000000000003" customHeight="1" x14ac:dyDescent="0.2">
      <c r="A91" s="20"/>
      <c r="B91" s="728" t="s">
        <v>1324</v>
      </c>
      <c r="C91" s="728"/>
      <c r="D91" s="728"/>
      <c r="E91" s="728"/>
      <c r="F91" s="728"/>
      <c r="G91" s="728"/>
      <c r="H91" s="728"/>
      <c r="I91" s="728"/>
      <c r="J91" s="728"/>
      <c r="K91" s="64"/>
      <c r="L91" s="64"/>
      <c r="M91" s="64"/>
      <c r="N91" s="64"/>
      <c r="O91" s="64"/>
    </row>
    <row r="92" spans="1:15" s="1" customFormat="1" ht="15" customHeight="1" x14ac:dyDescent="0.2">
      <c r="A92" s="20"/>
      <c r="B92" s="8"/>
      <c r="C92" s="8"/>
      <c r="D92" s="8"/>
      <c r="E92" s="8"/>
      <c r="F92" s="38"/>
      <c r="G92" s="8"/>
      <c r="H92" s="8"/>
      <c r="I92" s="8"/>
      <c r="J92" s="8"/>
      <c r="K92" s="64"/>
      <c r="L92" s="64"/>
      <c r="M92" s="64"/>
      <c r="N92" s="64"/>
      <c r="O92" s="64"/>
    </row>
    <row r="93" spans="1:15" s="1" customFormat="1" ht="15" customHeight="1" x14ac:dyDescent="0.3">
      <c r="A93" s="20"/>
      <c r="B93" s="698" t="s">
        <v>1325</v>
      </c>
      <c r="C93" s="698"/>
      <c r="D93" s="698"/>
      <c r="E93" s="698"/>
      <c r="F93" s="519"/>
      <c r="G93" s="161"/>
      <c r="H93" s="161"/>
      <c r="I93" s="161"/>
      <c r="J93" s="161"/>
      <c r="K93" s="64"/>
      <c r="L93" s="64"/>
      <c r="M93" s="64"/>
      <c r="N93" s="64"/>
      <c r="O93" s="64"/>
    </row>
    <row r="94" spans="1:15" s="1" customFormat="1" ht="15" customHeight="1" x14ac:dyDescent="0.2">
      <c r="A94" s="20"/>
      <c r="B94" s="204" t="s">
        <v>235</v>
      </c>
      <c r="C94" s="28"/>
      <c r="D94" s="28"/>
      <c r="E94" s="28"/>
      <c r="F94" s="38"/>
      <c r="G94" s="8"/>
      <c r="H94" s="8"/>
      <c r="I94" s="8"/>
      <c r="J94" s="8"/>
      <c r="K94" s="64"/>
      <c r="L94" s="64"/>
      <c r="M94" s="64"/>
      <c r="N94" s="64"/>
      <c r="O94" s="64"/>
    </row>
    <row r="95" spans="1:15" s="1" customFormat="1" ht="15" customHeight="1" x14ac:dyDescent="0.2">
      <c r="A95" s="20"/>
      <c r="B95" s="8"/>
      <c r="C95" s="8"/>
      <c r="D95" s="8"/>
      <c r="E95" s="8"/>
      <c r="F95" s="38"/>
      <c r="G95" s="8"/>
      <c r="H95" s="8"/>
      <c r="I95" s="8"/>
      <c r="J95" s="8"/>
      <c r="K95" s="64"/>
      <c r="L95" s="64"/>
      <c r="M95" s="64"/>
      <c r="N95" s="64"/>
      <c r="O95" s="64"/>
    </row>
    <row r="96" spans="1:15" s="1" customFormat="1" ht="15" customHeight="1" x14ac:dyDescent="0.2">
      <c r="A96" s="20"/>
      <c r="B96" s="421" t="s">
        <v>1326</v>
      </c>
      <c r="C96" s="421" t="s">
        <v>1327</v>
      </c>
      <c r="D96" s="421" t="s">
        <v>424</v>
      </c>
      <c r="E96" s="421" t="s">
        <v>567</v>
      </c>
      <c r="F96" s="38"/>
      <c r="G96" s="8"/>
      <c r="H96" s="8"/>
      <c r="I96" s="8"/>
      <c r="J96" s="8"/>
      <c r="K96" s="64"/>
      <c r="L96" s="64"/>
      <c r="M96" s="64"/>
      <c r="N96" s="64"/>
      <c r="O96" s="64"/>
    </row>
    <row r="97" spans="1:15" s="1" customFormat="1" ht="200.25" customHeight="1" x14ac:dyDescent="0.2">
      <c r="A97" s="20"/>
      <c r="B97" s="181" t="s">
        <v>1328</v>
      </c>
      <c r="C97" s="181" t="s">
        <v>1329</v>
      </c>
      <c r="D97" s="181" t="s">
        <v>1330</v>
      </c>
      <c r="E97" s="181" t="s">
        <v>1331</v>
      </c>
      <c r="F97" s="38"/>
      <c r="G97" s="8"/>
      <c r="H97" s="8"/>
      <c r="I97" s="8"/>
      <c r="J97" s="8"/>
      <c r="K97" s="64"/>
      <c r="L97" s="64"/>
      <c r="M97" s="64"/>
      <c r="N97" s="64"/>
      <c r="O97" s="64"/>
    </row>
    <row r="98" spans="1:15" s="1" customFormat="1" ht="30" customHeight="1" x14ac:dyDescent="0.2">
      <c r="A98" s="20"/>
      <c r="B98" s="181" t="s">
        <v>1332</v>
      </c>
      <c r="C98" s="181" t="s">
        <v>1333</v>
      </c>
      <c r="D98" s="181" t="s">
        <v>1334</v>
      </c>
      <c r="E98" s="181" t="s">
        <v>1335</v>
      </c>
      <c r="F98" s="38"/>
      <c r="G98" s="8"/>
      <c r="H98" s="8"/>
      <c r="I98" s="8"/>
      <c r="J98" s="8"/>
      <c r="K98" s="64"/>
      <c r="L98" s="64"/>
      <c r="M98" s="64"/>
      <c r="N98" s="64"/>
      <c r="O98" s="64"/>
    </row>
    <row r="99" spans="1:15" s="1" customFormat="1" ht="312.75" customHeight="1" x14ac:dyDescent="0.2">
      <c r="A99" s="20"/>
      <c r="B99" s="181" t="s">
        <v>1336</v>
      </c>
      <c r="C99" s="181" t="s">
        <v>1337</v>
      </c>
      <c r="D99" s="181" t="s">
        <v>1338</v>
      </c>
      <c r="E99" s="181" t="s">
        <v>1339</v>
      </c>
      <c r="F99" s="38"/>
      <c r="G99" s="8"/>
      <c r="H99" s="8"/>
      <c r="I99" s="8"/>
      <c r="J99" s="8"/>
      <c r="K99" s="64"/>
      <c r="L99" s="64"/>
      <c r="M99" s="64"/>
      <c r="N99" s="64"/>
      <c r="O99" s="64"/>
    </row>
    <row r="100" spans="1:15" s="1" customFormat="1" ht="15" customHeight="1" x14ac:dyDescent="0.2">
      <c r="A100" s="20"/>
      <c r="B100" s="181" t="s">
        <v>1340</v>
      </c>
      <c r="C100" s="181" t="s">
        <v>1341</v>
      </c>
      <c r="D100" s="181" t="s">
        <v>1342</v>
      </c>
      <c r="E100" s="181" t="s">
        <v>1343</v>
      </c>
      <c r="F100" s="38"/>
      <c r="G100" s="8"/>
      <c r="H100" s="8"/>
      <c r="I100" s="8"/>
      <c r="J100" s="8"/>
      <c r="K100" s="64"/>
      <c r="L100" s="64"/>
      <c r="M100" s="64"/>
      <c r="N100" s="64"/>
      <c r="O100" s="64"/>
    </row>
    <row r="101" spans="1:15" s="1" customFormat="1" ht="155.1" customHeight="1" x14ac:dyDescent="0.2">
      <c r="A101" s="20"/>
      <c r="B101" s="181" t="s">
        <v>1344</v>
      </c>
      <c r="C101" s="181" t="s">
        <v>1345</v>
      </c>
      <c r="D101" s="181" t="s">
        <v>1346</v>
      </c>
      <c r="E101" s="181" t="s">
        <v>1347</v>
      </c>
      <c r="F101" s="38"/>
      <c r="G101" s="8"/>
      <c r="H101" s="8"/>
      <c r="I101" s="8"/>
      <c r="J101" s="8"/>
      <c r="K101" s="64"/>
      <c r="L101" s="64"/>
      <c r="M101" s="64"/>
      <c r="N101" s="64"/>
      <c r="O101" s="64"/>
    </row>
    <row r="102" spans="1:15" s="1" customFormat="1" ht="81" customHeight="1" x14ac:dyDescent="0.2">
      <c r="A102" s="20"/>
      <c r="B102" s="685" t="s">
        <v>1348</v>
      </c>
      <c r="C102" s="685"/>
      <c r="D102" s="685"/>
      <c r="E102" s="685"/>
      <c r="F102" s="38"/>
      <c r="G102" s="8"/>
      <c r="H102" s="8"/>
      <c r="I102" s="8"/>
      <c r="J102" s="8"/>
      <c r="K102" s="64"/>
      <c r="L102" s="64"/>
      <c r="M102" s="64"/>
      <c r="N102" s="64"/>
      <c r="O102" s="64"/>
    </row>
    <row r="103" spans="1:15" s="1" customFormat="1" ht="15" customHeight="1" x14ac:dyDescent="0.2">
      <c r="A103" s="20"/>
      <c r="B103" s="8"/>
      <c r="C103" s="8"/>
      <c r="D103" s="8"/>
      <c r="E103" s="8"/>
      <c r="F103" s="38"/>
      <c r="G103" s="8"/>
      <c r="H103" s="8"/>
      <c r="I103" s="8"/>
      <c r="J103" s="8"/>
      <c r="K103" s="64"/>
      <c r="L103" s="64"/>
      <c r="M103" s="64"/>
      <c r="N103" s="64"/>
      <c r="O103" s="64"/>
    </row>
    <row r="104" spans="1:15" s="1" customFormat="1" ht="19.5" x14ac:dyDescent="0.3">
      <c r="A104" s="20"/>
      <c r="B104" s="698" t="s">
        <v>1349</v>
      </c>
      <c r="C104" s="698"/>
      <c r="D104" s="698"/>
      <c r="E104" s="698"/>
      <c r="F104" s="519"/>
      <c r="G104" s="161"/>
      <c r="H104" s="161"/>
      <c r="I104" s="161"/>
      <c r="J104" s="161"/>
      <c r="K104" s="64"/>
      <c r="L104" s="64"/>
      <c r="M104" s="64"/>
      <c r="N104" s="64"/>
      <c r="O104" s="64"/>
    </row>
    <row r="105" spans="1:15" s="1" customFormat="1" ht="15" customHeight="1" x14ac:dyDescent="0.2">
      <c r="A105" s="20"/>
      <c r="B105" s="204" t="s">
        <v>237</v>
      </c>
      <c r="C105" s="28"/>
      <c r="D105" s="28"/>
      <c r="E105" s="28"/>
      <c r="F105" s="38"/>
      <c r="G105" s="8"/>
      <c r="H105" s="8"/>
      <c r="I105" s="8"/>
      <c r="J105" s="8"/>
      <c r="K105" s="64"/>
      <c r="L105" s="64"/>
      <c r="M105" s="64"/>
      <c r="N105" s="64"/>
      <c r="O105" s="64"/>
    </row>
    <row r="106" spans="1:15" s="1" customFormat="1" ht="15" customHeight="1" x14ac:dyDescent="0.2">
      <c r="A106" s="20"/>
      <c r="B106" s="8"/>
      <c r="C106" s="8"/>
      <c r="D106" s="8"/>
      <c r="E106" s="8"/>
      <c r="F106" s="38"/>
      <c r="G106" s="8"/>
      <c r="H106" s="8"/>
      <c r="I106" s="8"/>
      <c r="J106" s="8"/>
      <c r="K106" s="64"/>
      <c r="L106" s="64"/>
      <c r="M106" s="64"/>
      <c r="N106" s="64"/>
      <c r="O106" s="64"/>
    </row>
    <row r="107" spans="1:15" s="1" customFormat="1" ht="15" customHeight="1" x14ac:dyDescent="0.2">
      <c r="A107" s="20"/>
      <c r="B107" s="521" t="s">
        <v>1350</v>
      </c>
      <c r="C107" s="521" t="s">
        <v>458</v>
      </c>
      <c r="D107" s="521" t="s">
        <v>1351</v>
      </c>
      <c r="E107" s="521" t="s">
        <v>460</v>
      </c>
      <c r="F107" s="521" t="s">
        <v>461</v>
      </c>
      <c r="G107" s="8"/>
      <c r="H107" s="8"/>
      <c r="I107" s="8"/>
      <c r="J107" s="8"/>
      <c r="K107" s="64"/>
      <c r="L107" s="64"/>
      <c r="M107" s="64"/>
      <c r="N107" s="64"/>
      <c r="O107" s="64"/>
    </row>
    <row r="108" spans="1:15" s="1" customFormat="1" ht="15" customHeight="1" x14ac:dyDescent="0.2">
      <c r="A108" s="20"/>
      <c r="B108" s="277" t="s">
        <v>317</v>
      </c>
      <c r="C108" s="522">
        <f>SUM(C109:C111)</f>
        <v>319595288.14999998</v>
      </c>
      <c r="D108" s="522">
        <f>SUM(D109:D111)</f>
        <v>253761237</v>
      </c>
      <c r="E108" s="522">
        <f>SUM(E109:E111)</f>
        <v>121174429.34</v>
      </c>
      <c r="F108" s="522">
        <f>SUM(F109:F111)</f>
        <v>58649934</v>
      </c>
      <c r="G108" s="8"/>
      <c r="H108" s="8"/>
      <c r="I108" s="8"/>
      <c r="J108" s="8"/>
      <c r="K108" s="64"/>
      <c r="L108" s="64"/>
      <c r="M108" s="64"/>
      <c r="N108" s="64"/>
      <c r="O108" s="64"/>
    </row>
    <row r="109" spans="1:15" s="1" customFormat="1" ht="15" customHeight="1" x14ac:dyDescent="0.2">
      <c r="A109" s="20"/>
      <c r="B109" s="181" t="s">
        <v>1352</v>
      </c>
      <c r="C109" s="523">
        <f>SUM(C113+C117)</f>
        <v>54587476.519999996</v>
      </c>
      <c r="D109" s="523">
        <f t="shared" ref="C109:D111" si="3">SUM(D113+D117)</f>
        <v>53353038</v>
      </c>
      <c r="E109" s="523">
        <f t="shared" ref="E109:F111" si="4">E113</f>
        <v>2630958.1800000002</v>
      </c>
      <c r="F109" s="523">
        <f t="shared" si="4"/>
        <v>2688361</v>
      </c>
      <c r="G109" s="8"/>
      <c r="H109" s="8"/>
      <c r="I109" s="8"/>
      <c r="J109" s="8"/>
      <c r="K109" s="64"/>
      <c r="L109" s="64"/>
      <c r="M109" s="64"/>
      <c r="N109" s="64"/>
      <c r="O109" s="64"/>
    </row>
    <row r="110" spans="1:15" s="1" customFormat="1" ht="15" customHeight="1" x14ac:dyDescent="0.2">
      <c r="A110" s="20"/>
      <c r="B110" s="181" t="s">
        <v>1353</v>
      </c>
      <c r="C110" s="523">
        <f t="shared" si="3"/>
        <v>221494360.47</v>
      </c>
      <c r="D110" s="523">
        <f t="shared" si="3"/>
        <v>155025394</v>
      </c>
      <c r="E110" s="523">
        <f t="shared" si="4"/>
        <v>49268049.729999997</v>
      </c>
      <c r="F110" s="523">
        <f t="shared" si="4"/>
        <v>36613630</v>
      </c>
      <c r="G110" s="8"/>
      <c r="H110" s="8"/>
      <c r="I110" s="8"/>
      <c r="J110" s="8"/>
      <c r="K110" s="64"/>
      <c r="L110" s="64"/>
      <c r="M110" s="64"/>
      <c r="N110" s="64"/>
      <c r="O110" s="64"/>
    </row>
    <row r="111" spans="1:15" s="1" customFormat="1" ht="15" customHeight="1" x14ac:dyDescent="0.2">
      <c r="A111" s="20"/>
      <c r="B111" s="181" t="s">
        <v>1000</v>
      </c>
      <c r="C111" s="523">
        <f t="shared" si="3"/>
        <v>43513451.159999996</v>
      </c>
      <c r="D111" s="523">
        <f t="shared" si="3"/>
        <v>45382805</v>
      </c>
      <c r="E111" s="523">
        <f t="shared" si="4"/>
        <v>69275421.430000007</v>
      </c>
      <c r="F111" s="523">
        <f t="shared" si="4"/>
        <v>19347943</v>
      </c>
      <c r="G111" s="8"/>
      <c r="H111" s="8"/>
      <c r="I111" s="8"/>
      <c r="J111" s="8"/>
      <c r="K111" s="64"/>
      <c r="L111" s="64"/>
      <c r="M111" s="64"/>
      <c r="N111" s="64"/>
      <c r="O111" s="64"/>
    </row>
    <row r="112" spans="1:15" s="1" customFormat="1" ht="15" customHeight="1" x14ac:dyDescent="0.2">
      <c r="A112" s="20"/>
      <c r="B112" s="277" t="s">
        <v>424</v>
      </c>
      <c r="C112" s="522">
        <f>SUM(C113:C115)</f>
        <v>250402159.15000001</v>
      </c>
      <c r="D112" s="522">
        <f>SUM(D113:D115)</f>
        <v>165186544</v>
      </c>
      <c r="E112" s="522">
        <f>SUM(E113:E115)</f>
        <v>121174429.34</v>
      </c>
      <c r="F112" s="522">
        <f>SUM(F113:F115)</f>
        <v>58649934</v>
      </c>
      <c r="G112" s="8"/>
      <c r="H112" s="8"/>
      <c r="I112" s="8"/>
      <c r="J112" s="8"/>
      <c r="K112" s="64"/>
      <c r="L112" s="64"/>
      <c r="M112" s="64"/>
      <c r="N112" s="64"/>
      <c r="O112" s="64"/>
    </row>
    <row r="113" spans="1:15" s="1" customFormat="1" ht="15" customHeight="1" x14ac:dyDescent="0.2">
      <c r="A113" s="20"/>
      <c r="B113" s="181" t="s">
        <v>1352</v>
      </c>
      <c r="C113" s="523">
        <v>13550297.52</v>
      </c>
      <c r="D113" s="523">
        <v>3818698</v>
      </c>
      <c r="E113" s="523">
        <v>2630958.1800000002</v>
      </c>
      <c r="F113" s="523">
        <v>2688361</v>
      </c>
      <c r="G113" s="8"/>
      <c r="H113" s="8"/>
      <c r="I113" s="8"/>
      <c r="J113" s="8"/>
      <c r="K113" s="64"/>
      <c r="L113" s="64"/>
      <c r="M113" s="64"/>
      <c r="N113" s="64"/>
      <c r="O113" s="64"/>
    </row>
    <row r="114" spans="1:15" s="1" customFormat="1" ht="15" customHeight="1" x14ac:dyDescent="0.2">
      <c r="A114" s="20"/>
      <c r="B114" s="181" t="s">
        <v>1353</v>
      </c>
      <c r="C114" s="523">
        <v>194957211.47</v>
      </c>
      <c r="D114" s="523">
        <v>121480115</v>
      </c>
      <c r="E114" s="523">
        <v>49268049.729999997</v>
      </c>
      <c r="F114" s="523">
        <v>36613630</v>
      </c>
      <c r="G114" s="8"/>
      <c r="H114" s="8"/>
      <c r="I114" s="8"/>
      <c r="J114" s="8"/>
      <c r="K114" s="64"/>
      <c r="L114" s="64"/>
      <c r="M114" s="64"/>
      <c r="N114" s="64"/>
      <c r="O114" s="64"/>
    </row>
    <row r="115" spans="1:15" s="1" customFormat="1" ht="15" customHeight="1" x14ac:dyDescent="0.2">
      <c r="A115" s="20"/>
      <c r="B115" s="181" t="s">
        <v>1000</v>
      </c>
      <c r="C115" s="523">
        <v>41894650.159999996</v>
      </c>
      <c r="D115" s="523">
        <v>39887731</v>
      </c>
      <c r="E115" s="523">
        <v>69275421.430000007</v>
      </c>
      <c r="F115" s="523">
        <v>19347943</v>
      </c>
      <c r="G115" s="8"/>
      <c r="H115" s="8"/>
      <c r="I115" s="8"/>
      <c r="J115" s="8"/>
      <c r="K115" s="64"/>
      <c r="L115" s="64"/>
      <c r="M115" s="64"/>
      <c r="N115" s="64"/>
      <c r="O115" s="64"/>
    </row>
    <row r="116" spans="1:15" s="1" customFormat="1" ht="15" customHeight="1" x14ac:dyDescent="0.2">
      <c r="A116" s="20"/>
      <c r="B116" s="277" t="s">
        <v>567</v>
      </c>
      <c r="C116" s="522">
        <f>SUM(C117:C119)</f>
        <v>69193129</v>
      </c>
      <c r="D116" s="522">
        <f>SUM(D117:D119)</f>
        <v>88574693</v>
      </c>
      <c r="E116" s="522"/>
      <c r="F116" s="522"/>
      <c r="G116" s="8"/>
      <c r="H116" s="8"/>
      <c r="I116" s="8"/>
      <c r="J116" s="8"/>
      <c r="K116" s="64"/>
      <c r="L116" s="64"/>
      <c r="M116" s="64"/>
      <c r="N116" s="64"/>
      <c r="O116" s="64"/>
    </row>
    <row r="117" spans="1:15" s="1" customFormat="1" ht="15" customHeight="1" x14ac:dyDescent="0.2">
      <c r="A117" s="20"/>
      <c r="B117" s="181" t="s">
        <v>1352</v>
      </c>
      <c r="C117" s="523">
        <v>41037179</v>
      </c>
      <c r="D117" s="523">
        <v>49534340</v>
      </c>
      <c r="E117" s="645"/>
      <c r="F117" s="645"/>
      <c r="G117" s="8"/>
      <c r="H117" s="8"/>
      <c r="I117" s="8"/>
      <c r="J117" s="8"/>
      <c r="K117" s="64"/>
      <c r="L117" s="64"/>
      <c r="M117" s="64"/>
      <c r="N117" s="64"/>
      <c r="O117" s="64"/>
    </row>
    <row r="118" spans="1:15" s="1" customFormat="1" ht="15" customHeight="1" x14ac:dyDescent="0.2">
      <c r="A118" s="20"/>
      <c r="B118" s="181" t="s">
        <v>1353</v>
      </c>
      <c r="C118" s="523">
        <v>26537149</v>
      </c>
      <c r="D118" s="523">
        <v>33545279</v>
      </c>
      <c r="E118" s="645"/>
      <c r="F118" s="645"/>
      <c r="G118" s="8"/>
      <c r="H118" s="8"/>
      <c r="I118" s="8"/>
      <c r="J118" s="8"/>
      <c r="K118" s="64"/>
      <c r="L118" s="64"/>
      <c r="M118" s="64"/>
      <c r="N118" s="64"/>
      <c r="O118" s="64"/>
    </row>
    <row r="119" spans="1:15" s="1" customFormat="1" ht="15" customHeight="1" x14ac:dyDescent="0.2">
      <c r="A119" s="20"/>
      <c r="B119" s="181" t="s">
        <v>1000</v>
      </c>
      <c r="C119" s="523">
        <v>1618801</v>
      </c>
      <c r="D119" s="523">
        <v>5495074</v>
      </c>
      <c r="E119" s="645"/>
      <c r="F119" s="645"/>
      <c r="G119" s="8"/>
      <c r="H119" s="8"/>
      <c r="I119" s="8"/>
      <c r="J119" s="8"/>
      <c r="K119" s="64"/>
      <c r="L119" s="64"/>
      <c r="M119" s="64"/>
      <c r="N119" s="64"/>
      <c r="O119" s="64"/>
    </row>
    <row r="120" spans="1:15" s="1" customFormat="1" ht="15" customHeight="1" x14ac:dyDescent="0.2">
      <c r="A120" s="20"/>
      <c r="B120" s="80"/>
      <c r="C120" s="80"/>
      <c r="D120" s="80"/>
      <c r="E120" s="80"/>
      <c r="F120" s="80"/>
      <c r="G120" s="8"/>
      <c r="H120" s="8"/>
      <c r="I120" s="8"/>
      <c r="J120" s="8"/>
      <c r="K120" s="64"/>
      <c r="L120" s="64"/>
      <c r="M120" s="64"/>
      <c r="N120" s="64"/>
      <c r="O120" s="64"/>
    </row>
    <row r="121" spans="1:15" s="1" customFormat="1" ht="15" customHeight="1" x14ac:dyDescent="0.2">
      <c r="A121" s="20"/>
      <c r="B121" s="521" t="s">
        <v>1354</v>
      </c>
      <c r="C121" s="521" t="s">
        <v>458</v>
      </c>
      <c r="D121" s="521" t="s">
        <v>459</v>
      </c>
      <c r="E121" s="521" t="s">
        <v>460</v>
      </c>
      <c r="F121" s="521" t="s">
        <v>461</v>
      </c>
      <c r="G121" s="8"/>
      <c r="H121" s="8"/>
      <c r="I121" s="8"/>
      <c r="J121" s="8"/>
      <c r="K121" s="64"/>
      <c r="L121" s="64"/>
      <c r="M121" s="64"/>
      <c r="N121" s="64"/>
      <c r="O121" s="64"/>
    </row>
    <row r="122" spans="1:15" s="1" customFormat="1" ht="15" customHeight="1" x14ac:dyDescent="0.2">
      <c r="A122" s="20"/>
      <c r="B122" s="277" t="s">
        <v>317</v>
      </c>
      <c r="C122" s="524"/>
      <c r="D122" s="277"/>
      <c r="E122" s="277"/>
      <c r="F122" s="277"/>
      <c r="G122" s="8"/>
      <c r="H122" s="8"/>
      <c r="I122" s="8"/>
      <c r="J122" s="8"/>
      <c r="K122" s="64"/>
      <c r="L122" s="64"/>
      <c r="M122" s="64"/>
      <c r="N122" s="64"/>
      <c r="O122" s="64"/>
    </row>
    <row r="123" spans="1:15" s="1" customFormat="1" ht="15" customHeight="1" x14ac:dyDescent="0.2">
      <c r="A123" s="20"/>
      <c r="B123" s="181" t="s">
        <v>1352</v>
      </c>
      <c r="C123" s="468">
        <f>C109/C108</f>
        <v>0.1708018814544591</v>
      </c>
      <c r="D123" s="219">
        <f>D109/D108</f>
        <v>0.21024896722110478</v>
      </c>
      <c r="E123" s="219">
        <f>E109/E108</f>
        <v>2.1712156552583111E-2</v>
      </c>
      <c r="F123" s="219">
        <f>F109/F108</f>
        <v>4.583740878548985E-2</v>
      </c>
      <c r="G123" s="8"/>
      <c r="H123" s="8"/>
      <c r="I123" s="8"/>
      <c r="J123" s="8"/>
      <c r="K123" s="64"/>
      <c r="L123" s="64"/>
      <c r="M123" s="64"/>
      <c r="N123" s="64"/>
      <c r="O123" s="64"/>
    </row>
    <row r="124" spans="1:15" s="1" customFormat="1" ht="15" customHeight="1" x14ac:dyDescent="0.2">
      <c r="A124" s="20"/>
      <c r="B124" s="181" t="s">
        <v>1355</v>
      </c>
      <c r="C124" s="468">
        <f>C110/C108</f>
        <v>0.69304638923851425</v>
      </c>
      <c r="D124" s="219">
        <f>D110/D108</f>
        <v>0.61091045989817583</v>
      </c>
      <c r="E124" s="219">
        <f>E110/E108</f>
        <v>0.40658784199230785</v>
      </c>
      <c r="F124" s="219">
        <f>F110/F108</f>
        <v>0.62427401879088218</v>
      </c>
      <c r="G124" s="8"/>
      <c r="H124" s="8"/>
      <c r="I124" s="8"/>
      <c r="J124" s="8"/>
      <c r="K124" s="64"/>
      <c r="L124" s="64"/>
      <c r="M124" s="64"/>
      <c r="N124" s="64"/>
      <c r="O124" s="64"/>
    </row>
    <row r="125" spans="1:15" s="1" customFormat="1" ht="15" customHeight="1" x14ac:dyDescent="0.2">
      <c r="A125" s="20"/>
      <c r="B125" s="181" t="s">
        <v>1356</v>
      </c>
      <c r="C125" s="468">
        <f>C111/C108</f>
        <v>0.13615172930702671</v>
      </c>
      <c r="D125" s="219">
        <f>D111/D108</f>
        <v>0.17884057288071936</v>
      </c>
      <c r="E125" s="219">
        <f>E111/E108</f>
        <v>0.57170000145510902</v>
      </c>
      <c r="F125" s="219">
        <f>F111/F108</f>
        <v>0.32988857242362796</v>
      </c>
      <c r="G125" s="8"/>
      <c r="H125" s="8"/>
      <c r="I125" s="8"/>
      <c r="J125" s="8"/>
      <c r="K125" s="64"/>
      <c r="L125" s="64"/>
      <c r="M125" s="64"/>
      <c r="N125" s="64"/>
      <c r="O125" s="64"/>
    </row>
    <row r="126" spans="1:15" s="1" customFormat="1" ht="15" customHeight="1" x14ac:dyDescent="0.2">
      <c r="A126" s="20"/>
      <c r="B126" s="277" t="s">
        <v>424</v>
      </c>
      <c r="C126" s="525"/>
      <c r="D126" s="277"/>
      <c r="E126" s="277"/>
      <c r="F126" s="277"/>
      <c r="G126" s="8"/>
      <c r="H126" s="8"/>
      <c r="I126" s="8"/>
      <c r="J126" s="8"/>
      <c r="K126" s="64"/>
      <c r="L126" s="64"/>
      <c r="M126" s="64"/>
      <c r="N126" s="64"/>
      <c r="O126" s="64"/>
    </row>
    <row r="127" spans="1:15" s="1" customFormat="1" ht="15" customHeight="1" x14ac:dyDescent="0.2">
      <c r="A127" s="20"/>
      <c r="B127" s="181" t="s">
        <v>1352</v>
      </c>
      <c r="C127" s="468">
        <f>C113/C112</f>
        <v>5.4114140093667794E-2</v>
      </c>
      <c r="D127" s="219">
        <f>D113/D112</f>
        <v>2.3117488310670148E-2</v>
      </c>
      <c r="E127" s="219">
        <f>E113/E112</f>
        <v>2.1712156552583111E-2</v>
      </c>
      <c r="F127" s="219">
        <f>F113/F112</f>
        <v>4.583740878548985E-2</v>
      </c>
      <c r="G127" s="8"/>
      <c r="H127" s="8"/>
      <c r="I127" s="8"/>
      <c r="J127" s="8"/>
      <c r="K127" s="64"/>
      <c r="L127" s="64"/>
      <c r="M127" s="64"/>
      <c r="N127" s="64"/>
      <c r="O127" s="64"/>
    </row>
    <row r="128" spans="1:15" s="1" customFormat="1" ht="15" customHeight="1" x14ac:dyDescent="0.2">
      <c r="A128" s="20"/>
      <c r="B128" s="181" t="s">
        <v>1353</v>
      </c>
      <c r="C128" s="468">
        <f>C114/C112</f>
        <v>0.77857639938804812</v>
      </c>
      <c r="D128" s="219">
        <f>D114/D112</f>
        <v>0.73541168704395199</v>
      </c>
      <c r="E128" s="219">
        <f>E114/E112</f>
        <v>0.40658784199230785</v>
      </c>
      <c r="F128" s="219">
        <f>F114/F112</f>
        <v>0.62427401879088218</v>
      </c>
      <c r="G128" s="8"/>
      <c r="H128" s="8"/>
      <c r="I128" s="8"/>
      <c r="J128" s="8"/>
      <c r="K128" s="64"/>
      <c r="L128" s="64"/>
      <c r="M128" s="64"/>
      <c r="N128" s="64"/>
      <c r="O128" s="64"/>
    </row>
    <row r="129" spans="1:15" s="1" customFormat="1" ht="15" customHeight="1" x14ac:dyDescent="0.2">
      <c r="A129" s="20"/>
      <c r="B129" s="181" t="s">
        <v>1000</v>
      </c>
      <c r="C129" s="468">
        <f>C115/C112</f>
        <v>0.16730946051828402</v>
      </c>
      <c r="D129" s="219">
        <f>D115/D112</f>
        <v>0.24147082464537789</v>
      </c>
      <c r="E129" s="219">
        <f>E115/E112</f>
        <v>0.57170000145510902</v>
      </c>
      <c r="F129" s="219">
        <f>F115/F112</f>
        <v>0.32988857242362796</v>
      </c>
      <c r="G129" s="8"/>
      <c r="H129" s="8"/>
      <c r="I129" s="8"/>
      <c r="J129" s="8"/>
      <c r="K129" s="64"/>
      <c r="L129" s="64"/>
      <c r="M129" s="64"/>
      <c r="N129" s="64"/>
      <c r="O129" s="64"/>
    </row>
    <row r="130" spans="1:15" s="1" customFormat="1" ht="15" customHeight="1" x14ac:dyDescent="0.2">
      <c r="A130" s="20"/>
      <c r="B130" s="277" t="s">
        <v>567</v>
      </c>
      <c r="C130" s="525"/>
      <c r="D130" s="277"/>
      <c r="E130" s="277"/>
      <c r="F130" s="277"/>
      <c r="G130" s="8"/>
      <c r="H130" s="8"/>
      <c r="I130" s="8"/>
      <c r="J130" s="8"/>
      <c r="K130" s="64"/>
      <c r="L130" s="64"/>
      <c r="M130" s="64"/>
      <c r="N130" s="64"/>
      <c r="O130" s="64"/>
    </row>
    <row r="131" spans="1:15" s="1" customFormat="1" ht="15" customHeight="1" x14ac:dyDescent="0.2">
      <c r="A131" s="20"/>
      <c r="B131" s="181" t="s">
        <v>1352</v>
      </c>
      <c r="C131" s="468">
        <f>C117/C116</f>
        <v>0.59308170613298905</v>
      </c>
      <c r="D131" s="219">
        <f>D117/D116</f>
        <v>0.55923806588863934</v>
      </c>
      <c r="E131" s="72"/>
      <c r="F131" s="72"/>
      <c r="G131" s="21"/>
      <c r="H131" s="64"/>
      <c r="I131" s="64"/>
      <c r="J131" s="64"/>
      <c r="K131" s="64"/>
      <c r="L131" s="64"/>
      <c r="M131" s="64"/>
      <c r="N131" s="64"/>
      <c r="O131" s="64"/>
    </row>
    <row r="132" spans="1:15" s="1" customFormat="1" ht="15" customHeight="1" x14ac:dyDescent="0.2">
      <c r="A132" s="20"/>
      <c r="B132" s="181" t="s">
        <v>1353</v>
      </c>
      <c r="C132" s="468">
        <f>C118/C116</f>
        <v>0.38352289285833568</v>
      </c>
      <c r="D132" s="219">
        <f>D118/D116</f>
        <v>0.37872306257951127</v>
      </c>
      <c r="E132" s="72"/>
      <c r="F132" s="72"/>
      <c r="G132" s="21"/>
      <c r="H132" s="64"/>
      <c r="I132" s="64"/>
      <c r="J132" s="64"/>
      <c r="K132" s="64"/>
      <c r="L132" s="64"/>
      <c r="M132" s="64"/>
      <c r="N132" s="64"/>
      <c r="O132" s="64"/>
    </row>
    <row r="133" spans="1:15" s="1" customFormat="1" ht="15" customHeight="1" x14ac:dyDescent="0.2">
      <c r="A133" s="20"/>
      <c r="B133" s="181" t="s">
        <v>1000</v>
      </c>
      <c r="C133" s="468">
        <f>C119/C116</f>
        <v>2.3395401008675296E-2</v>
      </c>
      <c r="D133" s="219">
        <f>D119/D116</f>
        <v>6.2038871531849393E-2</v>
      </c>
      <c r="E133" s="72"/>
      <c r="F133" s="72"/>
      <c r="G133" s="21"/>
      <c r="H133" s="64"/>
      <c r="I133" s="64"/>
      <c r="J133" s="64"/>
      <c r="K133" s="64"/>
      <c r="L133" s="64"/>
      <c r="M133" s="64"/>
      <c r="N133" s="64"/>
      <c r="O133" s="64"/>
    </row>
    <row r="134" spans="1:15" s="1" customFormat="1" ht="75" customHeight="1" x14ac:dyDescent="0.2">
      <c r="A134" s="20"/>
      <c r="B134" s="685" t="s">
        <v>1357</v>
      </c>
      <c r="C134" s="685"/>
      <c r="D134" s="685"/>
      <c r="E134" s="685"/>
      <c r="F134" s="685"/>
      <c r="G134" s="21"/>
      <c r="H134" s="64"/>
      <c r="I134" s="64"/>
      <c r="J134" s="64"/>
      <c r="K134" s="64"/>
      <c r="L134" s="64"/>
      <c r="M134" s="64"/>
      <c r="N134" s="64"/>
      <c r="O134" s="64"/>
    </row>
    <row r="135" spans="1:15" s="1" customFormat="1" ht="15" customHeight="1" x14ac:dyDescent="0.2">
      <c r="A135" s="20"/>
      <c r="B135" s="72"/>
      <c r="C135" s="91"/>
      <c r="D135" s="88"/>
      <c r="E135" s="72"/>
      <c r="F135" s="72"/>
      <c r="G135" s="21"/>
      <c r="H135" s="64"/>
      <c r="I135" s="64"/>
      <c r="J135" s="64"/>
      <c r="K135" s="64"/>
      <c r="L135" s="64"/>
      <c r="M135" s="64"/>
      <c r="N135" s="64"/>
      <c r="O135" s="64"/>
    </row>
    <row r="136" spans="1:15" s="1" customFormat="1" ht="15" customHeight="1" x14ac:dyDescent="0.3">
      <c r="A136" s="20"/>
      <c r="B136" s="723" t="s">
        <v>238</v>
      </c>
      <c r="C136" s="723"/>
      <c r="D136" s="723"/>
      <c r="E136" s="723"/>
      <c r="F136" s="334"/>
      <c r="G136" s="377"/>
      <c r="H136" s="488"/>
      <c r="I136" s="488"/>
      <c r="J136" s="488"/>
      <c r="K136" s="64"/>
      <c r="L136" s="64"/>
      <c r="M136" s="64"/>
      <c r="N136" s="64"/>
      <c r="O136" s="64"/>
    </row>
    <row r="137" spans="1:15" s="1" customFormat="1" ht="15" customHeight="1" x14ac:dyDescent="0.2">
      <c r="A137" s="20"/>
      <c r="B137" s="291" t="s">
        <v>239</v>
      </c>
      <c r="C137" s="44"/>
      <c r="D137" s="44"/>
      <c r="E137" s="44"/>
      <c r="F137" s="72"/>
      <c r="G137" s="21"/>
      <c r="H137" s="64"/>
      <c r="I137" s="64"/>
      <c r="J137" s="64"/>
      <c r="K137" s="64"/>
      <c r="L137" s="64"/>
      <c r="M137" s="64"/>
      <c r="N137" s="64"/>
      <c r="O137" s="64"/>
    </row>
    <row r="138" spans="1:15" s="1" customFormat="1" ht="15" customHeight="1" x14ac:dyDescent="0.2">
      <c r="A138" s="20"/>
      <c r="B138" s="72"/>
      <c r="C138" s="91"/>
      <c r="D138" s="88"/>
      <c r="E138" s="72"/>
      <c r="F138" s="72"/>
      <c r="G138" s="21"/>
      <c r="H138" s="64"/>
      <c r="I138" s="64"/>
      <c r="J138" s="64"/>
      <c r="K138" s="64"/>
      <c r="L138" s="64"/>
      <c r="M138" s="64"/>
      <c r="N138" s="64"/>
      <c r="O138" s="64"/>
    </row>
    <row r="139" spans="1:15" s="1" customFormat="1" ht="15" customHeight="1" x14ac:dyDescent="0.2">
      <c r="A139" s="526"/>
      <c r="B139" s="476" t="s">
        <v>444</v>
      </c>
      <c r="C139" s="222" t="s">
        <v>424</v>
      </c>
      <c r="D139" s="421" t="s">
        <v>567</v>
      </c>
      <c r="E139" s="72"/>
      <c r="F139" s="72"/>
      <c r="G139" s="21"/>
      <c r="H139" s="64"/>
      <c r="I139" s="64"/>
      <c r="J139" s="64"/>
      <c r="K139" s="64"/>
      <c r="L139" s="64"/>
      <c r="M139" s="64"/>
      <c r="N139" s="64"/>
      <c r="O139" s="64"/>
    </row>
    <row r="140" spans="1:15" s="1" customFormat="1" ht="45" customHeight="1" x14ac:dyDescent="0.2">
      <c r="A140" s="20"/>
      <c r="B140" s="181" t="s">
        <v>1358</v>
      </c>
      <c r="C140" s="181" t="s">
        <v>1359</v>
      </c>
      <c r="D140" s="181" t="s">
        <v>1359</v>
      </c>
      <c r="E140" s="72"/>
      <c r="F140" s="72"/>
      <c r="G140" s="21"/>
      <c r="H140" s="64"/>
      <c r="I140" s="64"/>
      <c r="J140" s="64"/>
      <c r="K140" s="64"/>
      <c r="L140" s="64"/>
      <c r="M140" s="64"/>
      <c r="N140" s="64"/>
      <c r="O140" s="64"/>
    </row>
    <row r="141" spans="1:15" s="1" customFormat="1" ht="45" customHeight="1" x14ac:dyDescent="0.2">
      <c r="A141" s="20"/>
      <c r="B141" s="181" t="s">
        <v>1360</v>
      </c>
      <c r="C141" s="181" t="s">
        <v>1361</v>
      </c>
      <c r="D141" s="181" t="s">
        <v>1361</v>
      </c>
      <c r="E141" s="72"/>
      <c r="F141" s="72"/>
      <c r="G141" s="21"/>
      <c r="H141" s="64"/>
      <c r="I141" s="64"/>
      <c r="J141" s="64"/>
      <c r="K141" s="64"/>
      <c r="L141" s="64"/>
      <c r="M141" s="64"/>
      <c r="N141" s="64"/>
      <c r="O141" s="64"/>
    </row>
    <row r="142" spans="1:15" s="1" customFormat="1" ht="66" customHeight="1" x14ac:dyDescent="0.2">
      <c r="A142" s="147"/>
      <c r="B142" s="181" t="s">
        <v>1362</v>
      </c>
      <c r="C142" s="181" t="s">
        <v>1363</v>
      </c>
      <c r="D142" s="181" t="s">
        <v>1363</v>
      </c>
      <c r="E142" s="72"/>
      <c r="F142" s="72"/>
      <c r="G142" s="21"/>
      <c r="H142" s="64"/>
      <c r="I142" s="64"/>
      <c r="J142" s="64"/>
      <c r="K142" s="64"/>
      <c r="L142" s="64"/>
      <c r="M142" s="64"/>
      <c r="N142" s="64"/>
      <c r="O142" s="64"/>
    </row>
    <row r="143" spans="1:15" s="1" customFormat="1" ht="101.1" customHeight="1" x14ac:dyDescent="0.2">
      <c r="A143" s="20"/>
      <c r="B143" s="181" t="s">
        <v>1364</v>
      </c>
      <c r="C143" s="181" t="s">
        <v>1365</v>
      </c>
      <c r="D143" s="181" t="s">
        <v>1366</v>
      </c>
      <c r="E143" s="72"/>
      <c r="F143" s="72"/>
      <c r="G143" s="21"/>
      <c r="H143" s="64"/>
      <c r="I143" s="64"/>
      <c r="J143" s="64"/>
      <c r="K143" s="64"/>
      <c r="L143" s="64"/>
      <c r="M143" s="64"/>
      <c r="N143" s="64"/>
      <c r="O143" s="64"/>
    </row>
    <row r="144" spans="1:15" s="1" customFormat="1" ht="65.099999999999994" customHeight="1" x14ac:dyDescent="0.2">
      <c r="A144" s="20"/>
      <c r="B144" s="181" t="s">
        <v>1367</v>
      </c>
      <c r="C144" s="181" t="s">
        <v>1368</v>
      </c>
      <c r="D144" s="181" t="s">
        <v>1369</v>
      </c>
      <c r="E144" s="72"/>
      <c r="F144" s="72"/>
      <c r="G144" s="21"/>
      <c r="H144" s="64"/>
      <c r="I144" s="64"/>
      <c r="J144" s="64"/>
      <c r="K144" s="64"/>
      <c r="L144" s="64"/>
      <c r="M144" s="64"/>
      <c r="N144" s="64"/>
      <c r="O144" s="64"/>
    </row>
    <row r="145" spans="1:29" s="1" customFormat="1" ht="50.1" customHeight="1" x14ac:dyDescent="0.2">
      <c r="A145" s="20"/>
      <c r="B145" s="181" t="s">
        <v>1370</v>
      </c>
      <c r="C145" s="181" t="s">
        <v>1371</v>
      </c>
      <c r="D145" s="181" t="s">
        <v>1372</v>
      </c>
      <c r="E145" s="72"/>
      <c r="F145" s="72"/>
      <c r="G145" s="21"/>
      <c r="H145" s="64"/>
      <c r="I145" s="64"/>
      <c r="J145" s="64"/>
      <c r="K145" s="64"/>
      <c r="L145" s="64"/>
      <c r="M145" s="64"/>
      <c r="N145" s="64"/>
      <c r="O145" s="64"/>
    </row>
    <row r="146" spans="1:29" s="1" customFormat="1" ht="65.099999999999994" customHeight="1" x14ac:dyDescent="0.2">
      <c r="A146" s="20"/>
      <c r="B146" s="181" t="s">
        <v>1373</v>
      </c>
      <c r="C146" s="181" t="s">
        <v>1374</v>
      </c>
      <c r="D146" s="181" t="s">
        <v>1375</v>
      </c>
      <c r="E146" s="72"/>
      <c r="F146" s="72"/>
      <c r="G146" s="21"/>
      <c r="H146" s="64"/>
      <c r="I146" s="64"/>
      <c r="J146" s="64"/>
      <c r="K146" s="64"/>
      <c r="L146" s="64"/>
      <c r="M146" s="64"/>
      <c r="N146" s="64"/>
      <c r="O146" s="64"/>
    </row>
    <row r="147" spans="1:29" s="1" customFormat="1" ht="15" customHeight="1" x14ac:dyDescent="0.2">
      <c r="A147" s="20"/>
      <c r="B147" s="72"/>
      <c r="C147" s="91"/>
      <c r="D147" s="88"/>
      <c r="E147" s="72"/>
      <c r="F147" s="72"/>
      <c r="G147" s="21"/>
      <c r="H147" s="64"/>
      <c r="I147" s="64"/>
      <c r="J147" s="64"/>
      <c r="K147" s="64"/>
      <c r="L147" s="64"/>
      <c r="M147" s="64"/>
      <c r="N147" s="64"/>
      <c r="O147" s="64"/>
    </row>
    <row r="148" spans="1:29" s="1" customFormat="1" ht="15" customHeight="1" x14ac:dyDescent="0.3">
      <c r="A148" s="20"/>
      <c r="B148" s="698" t="s">
        <v>241</v>
      </c>
      <c r="C148" s="698"/>
      <c r="D148" s="698"/>
      <c r="E148" s="698"/>
      <c r="F148" s="334"/>
      <c r="G148" s="377"/>
      <c r="H148" s="488"/>
      <c r="I148" s="488"/>
      <c r="J148" s="488"/>
      <c r="K148" s="64"/>
      <c r="L148" s="64"/>
      <c r="M148" s="64"/>
      <c r="N148" s="64"/>
      <c r="O148" s="64"/>
    </row>
    <row r="149" spans="1:29" s="1" customFormat="1" ht="15" customHeight="1" x14ac:dyDescent="0.2">
      <c r="A149" s="20"/>
      <c r="B149" s="284" t="s">
        <v>242</v>
      </c>
      <c r="C149" s="87"/>
      <c r="D149" s="87"/>
      <c r="E149" s="87"/>
      <c r="F149" s="72"/>
      <c r="G149" s="21"/>
      <c r="H149" s="64"/>
      <c r="I149" s="64"/>
      <c r="J149" s="64"/>
      <c r="K149" s="64"/>
      <c r="L149" s="64"/>
      <c r="M149" s="64"/>
      <c r="N149" s="64"/>
      <c r="O149" s="64"/>
    </row>
    <row r="150" spans="1:29" s="1" customFormat="1" ht="15" customHeight="1" x14ac:dyDescent="0.2">
      <c r="A150" s="20"/>
      <c r="B150" s="72"/>
      <c r="C150" s="91"/>
      <c r="D150" s="88"/>
      <c r="E150" s="72"/>
      <c r="F150" s="72"/>
      <c r="G150" s="21"/>
      <c r="H150" s="64"/>
      <c r="I150" s="64"/>
      <c r="J150" s="64"/>
      <c r="K150" s="64"/>
      <c r="L150" s="64"/>
      <c r="M150" s="64"/>
      <c r="N150" s="64"/>
      <c r="O150" s="64"/>
    </row>
    <row r="151" spans="1:29" s="1" customFormat="1" ht="15" customHeight="1" x14ac:dyDescent="0.2">
      <c r="A151" s="20"/>
      <c r="B151" s="476" t="s">
        <v>444</v>
      </c>
      <c r="C151" s="421" t="s">
        <v>424</v>
      </c>
      <c r="D151" s="421" t="s">
        <v>567</v>
      </c>
      <c r="E151" s="72"/>
      <c r="F151" s="72"/>
      <c r="G151" s="21"/>
      <c r="H151" s="64"/>
      <c r="I151" s="64"/>
      <c r="J151" s="64"/>
      <c r="K151" s="64"/>
      <c r="L151" s="64"/>
      <c r="M151" s="64"/>
      <c r="N151" s="64"/>
      <c r="O151" s="64"/>
    </row>
    <row r="152" spans="1:29" s="1" customFormat="1" ht="74.099999999999994" customHeight="1" x14ac:dyDescent="0.2">
      <c r="A152" s="147"/>
      <c r="B152" s="309" t="s">
        <v>1376</v>
      </c>
      <c r="C152" s="181" t="s">
        <v>1377</v>
      </c>
      <c r="D152" s="181" t="s">
        <v>1377</v>
      </c>
      <c r="E152" s="72"/>
      <c r="F152" s="72"/>
      <c r="G152" s="21"/>
      <c r="H152" s="64"/>
      <c r="I152" s="64"/>
      <c r="J152" s="64"/>
      <c r="K152" s="64"/>
      <c r="L152" s="64"/>
      <c r="M152" s="64"/>
      <c r="N152" s="64"/>
      <c r="O152" s="64"/>
    </row>
    <row r="153" spans="1:29" s="1" customFormat="1" ht="75.75" customHeight="1" x14ac:dyDescent="0.2">
      <c r="A153" s="147"/>
      <c r="B153" s="310" t="s">
        <v>1378</v>
      </c>
      <c r="C153" s="181" t="s">
        <v>1377</v>
      </c>
      <c r="D153" s="181" t="s">
        <v>1377</v>
      </c>
      <c r="E153" s="72"/>
      <c r="F153" s="72"/>
      <c r="G153" s="21"/>
      <c r="H153" s="64"/>
      <c r="I153" s="64"/>
      <c r="J153" s="64"/>
      <c r="K153" s="64"/>
      <c r="L153" s="64"/>
      <c r="M153" s="64"/>
      <c r="N153" s="64"/>
      <c r="O153" s="64"/>
    </row>
    <row r="154" spans="1:29" s="1" customFormat="1" ht="15" customHeight="1" x14ac:dyDescent="0.2">
      <c r="A154" s="20"/>
      <c r="B154" s="72"/>
      <c r="C154" s="91"/>
      <c r="D154" s="88"/>
      <c r="E154" s="72"/>
      <c r="F154" s="72"/>
      <c r="G154" s="21"/>
      <c r="H154" s="64"/>
      <c r="I154" s="64"/>
      <c r="J154" s="64"/>
      <c r="K154" s="64"/>
      <c r="L154" s="64"/>
      <c r="M154" s="64"/>
      <c r="N154" s="64"/>
      <c r="O154" s="64"/>
    </row>
    <row r="155" spans="1:29" s="1" customFormat="1" ht="15" customHeight="1" x14ac:dyDescent="0.2">
      <c r="A155" s="20"/>
      <c r="B155" s="75"/>
      <c r="C155" s="64"/>
      <c r="D155" s="64"/>
      <c r="E155" s="64"/>
      <c r="F155" s="64"/>
      <c r="G155" s="21"/>
      <c r="H155" s="64"/>
      <c r="I155" s="64"/>
      <c r="J155" s="64"/>
      <c r="K155" s="64"/>
      <c r="L155" s="64"/>
      <c r="M155" s="64"/>
      <c r="N155" s="64"/>
      <c r="O155" s="64"/>
    </row>
    <row r="156" spans="1:29" s="16" customFormat="1" ht="15" customHeight="1" x14ac:dyDescent="0.2">
      <c r="A156" s="20"/>
      <c r="B156" s="25"/>
      <c r="E156" s="20"/>
      <c r="F156" s="20"/>
      <c r="G156" s="20"/>
      <c r="H156" s="20"/>
      <c r="I156" s="1"/>
      <c r="J156" s="1"/>
      <c r="K156" s="1"/>
      <c r="L156" s="1"/>
      <c r="M156" s="1"/>
      <c r="N156" s="1"/>
      <c r="O156" s="1"/>
      <c r="P156" s="1"/>
      <c r="Q156" s="1"/>
      <c r="R156" s="1"/>
      <c r="S156" s="1"/>
      <c r="T156" s="1"/>
      <c r="U156" s="1"/>
      <c r="V156" s="1"/>
      <c r="W156" s="1"/>
      <c r="X156" s="1"/>
      <c r="Y156" s="1"/>
      <c r="Z156" s="1"/>
      <c r="AA156" s="1"/>
      <c r="AB156" s="1"/>
      <c r="AC156" s="1"/>
    </row>
    <row r="157" spans="1:29" s="16" customFormat="1" ht="15" customHeight="1" x14ac:dyDescent="0.2">
      <c r="A157" s="20"/>
      <c r="B157" s="25"/>
      <c r="E157" s="20"/>
      <c r="F157" s="20"/>
      <c r="G157" s="20"/>
      <c r="H157" s="20"/>
      <c r="I157" s="1"/>
      <c r="J157" s="1"/>
      <c r="K157" s="1"/>
      <c r="L157" s="1"/>
      <c r="M157" s="1"/>
      <c r="N157" s="1"/>
      <c r="O157" s="1"/>
      <c r="P157" s="1"/>
      <c r="Q157" s="1"/>
      <c r="R157" s="1"/>
      <c r="S157" s="1"/>
      <c r="T157" s="1"/>
      <c r="U157" s="1"/>
      <c r="V157" s="1"/>
      <c r="W157" s="1"/>
      <c r="X157" s="1"/>
      <c r="Y157" s="1"/>
      <c r="Z157" s="1"/>
      <c r="AA157" s="1"/>
      <c r="AB157" s="1"/>
      <c r="AC157" s="1"/>
    </row>
    <row r="158" spans="1:29" s="16" customFormat="1" ht="15" customHeight="1" x14ac:dyDescent="0.2">
      <c r="A158" s="20"/>
      <c r="B158" s="25"/>
      <c r="E158" s="20"/>
      <c r="F158" s="20"/>
      <c r="G158" s="20"/>
      <c r="H158" s="20"/>
      <c r="I158" s="1"/>
      <c r="J158" s="1"/>
      <c r="K158" s="1"/>
      <c r="L158" s="1"/>
      <c r="M158" s="1"/>
      <c r="N158" s="1"/>
      <c r="O158" s="1"/>
      <c r="P158" s="1"/>
      <c r="Q158" s="1"/>
      <c r="R158" s="1"/>
      <c r="S158" s="1"/>
      <c r="T158" s="1"/>
      <c r="U158" s="1"/>
      <c r="V158" s="1"/>
      <c r="W158" s="1"/>
      <c r="X158" s="1"/>
      <c r="Y158" s="1"/>
      <c r="Z158" s="1"/>
      <c r="AA158" s="1"/>
      <c r="AB158" s="1"/>
      <c r="AC158" s="1"/>
    </row>
  </sheetData>
  <mergeCells count="19">
    <mergeCell ref="B76:E76"/>
    <mergeCell ref="B74:C74"/>
    <mergeCell ref="B1:H1"/>
    <mergeCell ref="B31:E31"/>
    <mergeCell ref="B62:F62"/>
    <mergeCell ref="B64:E64"/>
    <mergeCell ref="C29:F29"/>
    <mergeCell ref="B3:E3"/>
    <mergeCell ref="C6:F6"/>
    <mergeCell ref="C8:F8"/>
    <mergeCell ref="C10:F10"/>
    <mergeCell ref="C11:F12"/>
    <mergeCell ref="B148:E148"/>
    <mergeCell ref="B91:J91"/>
    <mergeCell ref="B93:E93"/>
    <mergeCell ref="B102:E102"/>
    <mergeCell ref="B104:E104"/>
    <mergeCell ref="B134:F134"/>
    <mergeCell ref="B136:E136"/>
  </mergeCells>
  <phoneticPr fontId="25" type="noConversion"/>
  <dataValidations disablePrompts="1" count="3">
    <dataValidation type="list" allowBlank="1" showInputMessage="1" showErrorMessage="1" sqref="E16:E19 D20" xr:uid="{F19E4B23-EA4F-3641-B488-A8250BBCD34E}">
      <formula1>Status</formula1>
    </dataValidation>
    <dataValidation type="list" allowBlank="1" showInputMessage="1" showErrorMessage="1" sqref="C80:C90 C92 C95 C103 C106" xr:uid="{F39F6E66-BAF1-8448-B8B4-EB528935D075}">
      <formula1>Type</formula1>
    </dataValidation>
    <dataValidation type="list" allowBlank="1" showInputMessage="1" showErrorMessage="1" sqref="G80:G90 G92:G130" xr:uid="{DBD60A52-BBFC-EC48-AC5B-AA222CEB87A7}">
      <formula1>Investment</formula1>
    </dataValidation>
  </dataValidations>
  <hyperlinks>
    <hyperlink ref="F16" location="Infrastructure_investments_and_services_supported" display="See Disclosure &quot;Infrastructure investments and services supported&quot; for detailed information on progress FY2023." xr:uid="{3E645A27-9860-044B-AEE6-EB54F2D15607}"/>
  </hyperlinks>
  <pageMargins left="0.7" right="0.7" top="0.75" bottom="0.75" header="0.3" footer="0.3"/>
  <drawing r:id="rId1"/>
  <tableParts count="10">
    <tablePart r:id="rId2"/>
    <tablePart r:id="rId3"/>
    <tablePart r:id="rId4"/>
    <tablePart r:id="rId5"/>
    <tablePart r:id="rId6"/>
    <tablePart r:id="rId7"/>
    <tablePart r:id="rId8"/>
    <tablePart r:id="rId9"/>
    <tablePart r:id="rId10"/>
    <tablePart r:id="rId1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A61E7-E158-744C-B874-8AAAC0C22C77}">
  <dimension ref="A1:AC48"/>
  <sheetViews>
    <sheetView showGridLines="0" zoomScale="80" zoomScaleNormal="80" workbookViewId="0">
      <pane xSplit="2" ySplit="1" topLeftCell="C25" activePane="bottomRight" state="frozen"/>
      <selection pane="topRight" activeCell="C1" sqref="C1"/>
      <selection pane="bottomLeft" activeCell="A2" sqref="A2"/>
      <selection pane="bottomRight" activeCell="D32" sqref="D32"/>
    </sheetView>
  </sheetViews>
  <sheetFormatPr defaultColWidth="8.85546875" defaultRowHeight="15" customHeight="1" x14ac:dyDescent="0.25"/>
  <cols>
    <col min="1" max="1" width="5.85546875" style="20" customWidth="1"/>
    <col min="2" max="3" width="50.85546875" style="16" customWidth="1"/>
    <col min="4" max="4" width="54.5703125" style="16" customWidth="1"/>
    <col min="5" max="8" width="50.85546875" style="20" customWidth="1"/>
    <col min="9" max="17" width="50.85546875" style="1" customWidth="1"/>
    <col min="18" max="29" width="8.85546875" style="1"/>
  </cols>
  <sheetData>
    <row r="1" spans="1:29" s="3" customFormat="1" ht="69.95" customHeight="1" x14ac:dyDescent="0.6">
      <c r="A1" s="19"/>
      <c r="B1" s="681" t="s">
        <v>1379</v>
      </c>
      <c r="C1" s="681"/>
      <c r="D1" s="681"/>
      <c r="E1" s="681"/>
      <c r="F1" s="681"/>
      <c r="G1" s="681"/>
      <c r="H1" s="681"/>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04" t="s">
        <v>244</v>
      </c>
      <c r="C4" s="8"/>
      <c r="D4" s="8"/>
      <c r="E4" s="8"/>
      <c r="F4" s="20"/>
      <c r="G4" s="20"/>
      <c r="H4" s="20"/>
    </row>
    <row r="5" spans="1:29" s="1" customFormat="1" ht="15" customHeight="1" x14ac:dyDescent="0.2">
      <c r="A5" s="20"/>
      <c r="B5" s="626"/>
      <c r="C5" s="8"/>
      <c r="D5" s="8"/>
      <c r="E5" s="8"/>
      <c r="F5" s="20"/>
      <c r="G5" s="20"/>
      <c r="H5" s="20"/>
    </row>
    <row r="6" spans="1:29" s="1" customFormat="1" ht="75" customHeight="1" x14ac:dyDescent="0.2">
      <c r="A6" s="20"/>
      <c r="B6" s="208" t="s">
        <v>409</v>
      </c>
      <c r="C6" s="705" t="s">
        <v>1380</v>
      </c>
      <c r="D6" s="705"/>
      <c r="E6" s="705"/>
      <c r="F6" s="705"/>
      <c r="G6" s="21"/>
      <c r="H6" s="21"/>
      <c r="I6" s="21"/>
      <c r="J6" s="21"/>
      <c r="K6" s="21"/>
      <c r="L6" s="21"/>
      <c r="M6" s="21"/>
      <c r="N6" s="21"/>
      <c r="O6" s="21"/>
    </row>
    <row r="7" spans="1:29" s="1" customFormat="1" ht="15" customHeight="1" x14ac:dyDescent="0.2">
      <c r="A7" s="20"/>
      <c r="B7" s="630"/>
      <c r="C7" s="205"/>
      <c r="D7" s="205"/>
      <c r="E7" s="205"/>
      <c r="F7" s="149"/>
      <c r="G7" s="20"/>
      <c r="H7" s="20"/>
    </row>
    <row r="8" spans="1:29" s="1" customFormat="1" ht="114" customHeight="1" x14ac:dyDescent="0.2">
      <c r="A8" s="20"/>
      <c r="B8" s="208" t="s">
        <v>411</v>
      </c>
      <c r="C8" s="700" t="s">
        <v>1381</v>
      </c>
      <c r="D8" s="705"/>
      <c r="E8" s="705"/>
      <c r="F8" s="705"/>
      <c r="G8" s="21"/>
      <c r="H8" s="21"/>
      <c r="I8" s="21"/>
      <c r="J8" s="21"/>
      <c r="K8" s="21"/>
      <c r="L8" s="21"/>
      <c r="M8" s="21"/>
      <c r="N8" s="21"/>
      <c r="O8" s="21"/>
    </row>
    <row r="9" spans="1:29" s="1" customFormat="1" ht="15" customHeight="1" x14ac:dyDescent="0.2">
      <c r="A9" s="20"/>
      <c r="B9" s="630"/>
      <c r="C9" s="205"/>
      <c r="D9" s="205"/>
      <c r="E9" s="205"/>
      <c r="F9" s="149"/>
      <c r="G9" s="20"/>
      <c r="H9" s="20"/>
    </row>
    <row r="10" spans="1:29" s="1" customFormat="1" ht="189" customHeight="1" x14ac:dyDescent="0.2">
      <c r="A10" s="20"/>
      <c r="B10" s="208" t="s">
        <v>413</v>
      </c>
      <c r="C10" s="700" t="s">
        <v>1382</v>
      </c>
      <c r="D10" s="700"/>
      <c r="E10" s="700"/>
      <c r="F10" s="700"/>
      <c r="G10" s="64"/>
      <c r="H10" s="64"/>
      <c r="I10" s="64"/>
      <c r="J10" s="64"/>
      <c r="K10" s="64"/>
      <c r="L10" s="64"/>
      <c r="M10" s="64"/>
      <c r="N10" s="64"/>
      <c r="O10" s="64"/>
    </row>
    <row r="11" spans="1:29" s="1" customFormat="1" ht="15" customHeight="1" x14ac:dyDescent="0.2">
      <c r="A11" s="20"/>
      <c r="B11" s="630"/>
      <c r="C11" s="727" t="s">
        <v>1383</v>
      </c>
      <c r="D11" s="727"/>
      <c r="E11" s="727"/>
      <c r="F11" s="727"/>
      <c r="G11" s="82"/>
      <c r="H11" s="20"/>
    </row>
    <row r="12" spans="1:29" s="10" customFormat="1" ht="90" customHeight="1" x14ac:dyDescent="0.2">
      <c r="A12" s="20"/>
      <c r="B12" s="208" t="s">
        <v>416</v>
      </c>
      <c r="C12" s="725"/>
      <c r="D12" s="725"/>
      <c r="E12" s="725"/>
      <c r="F12" s="725"/>
      <c r="G12" s="65"/>
      <c r="H12" s="64"/>
      <c r="I12" s="64"/>
      <c r="J12" s="64"/>
      <c r="K12" s="64"/>
      <c r="L12" s="64"/>
      <c r="M12" s="64"/>
      <c r="N12" s="64"/>
      <c r="O12" s="64"/>
      <c r="P12" s="1"/>
      <c r="Q12" s="1"/>
      <c r="R12" s="1"/>
      <c r="S12" s="1"/>
      <c r="T12" s="1"/>
      <c r="U12" s="1"/>
      <c r="V12" s="1"/>
      <c r="W12" s="1"/>
      <c r="X12" s="1"/>
      <c r="Y12" s="1"/>
      <c r="Z12" s="1"/>
      <c r="AA12" s="1"/>
      <c r="AB12" s="1"/>
      <c r="AC12" s="1"/>
    </row>
    <row r="13" spans="1:29" s="11" customFormat="1" ht="15" customHeight="1" x14ac:dyDescent="0.2">
      <c r="A13" s="16"/>
      <c r="B13" s="626"/>
      <c r="C13" s="8"/>
      <c r="D13" s="8"/>
      <c r="E13" s="8"/>
      <c r="F13" s="16"/>
      <c r="G13" s="16"/>
      <c r="H13" s="16"/>
      <c r="I13" s="4"/>
      <c r="J13" s="4"/>
      <c r="K13" s="4"/>
      <c r="L13" s="4"/>
      <c r="M13" s="4"/>
      <c r="N13" s="4"/>
      <c r="O13" s="4"/>
      <c r="P13" s="4"/>
      <c r="Q13" s="4"/>
      <c r="R13" s="4"/>
      <c r="S13" s="4"/>
      <c r="T13" s="4"/>
      <c r="U13" s="4"/>
      <c r="V13" s="4"/>
      <c r="W13" s="4"/>
      <c r="X13" s="4"/>
      <c r="Y13" s="4"/>
      <c r="Z13" s="4"/>
    </row>
    <row r="14" spans="1:29" s="11" customFormat="1" ht="15" customHeight="1" x14ac:dyDescent="0.2">
      <c r="A14" s="16"/>
      <c r="B14" s="209" t="s">
        <v>418</v>
      </c>
      <c r="C14" s="209" t="s">
        <v>419</v>
      </c>
      <c r="D14" s="21"/>
      <c r="E14" s="21"/>
      <c r="F14" s="21"/>
      <c r="G14" s="16"/>
      <c r="H14" s="16"/>
      <c r="I14" s="4"/>
      <c r="J14" s="4"/>
      <c r="K14" s="4"/>
      <c r="L14" s="4"/>
      <c r="M14" s="4"/>
      <c r="N14" s="4"/>
      <c r="O14" s="4"/>
      <c r="P14" s="4"/>
      <c r="Q14" s="4"/>
      <c r="R14" s="4"/>
      <c r="S14" s="4"/>
      <c r="T14" s="4"/>
      <c r="U14" s="4"/>
      <c r="V14" s="4"/>
      <c r="W14" s="4"/>
      <c r="X14" s="4"/>
      <c r="Y14" s="4"/>
      <c r="Z14" s="4"/>
    </row>
    <row r="15" spans="1:29" s="131" customFormat="1" ht="15" customHeight="1" x14ac:dyDescent="0.25">
      <c r="A15" s="129"/>
      <c r="B15" s="642"/>
      <c r="C15" s="160" t="s">
        <v>420</v>
      </c>
      <c r="D15" s="163" t="s">
        <v>421</v>
      </c>
      <c r="E15" s="163" t="s">
        <v>422</v>
      </c>
      <c r="F15" s="222" t="s">
        <v>423</v>
      </c>
      <c r="G15" s="129"/>
      <c r="H15" s="129"/>
      <c r="I15" s="130"/>
      <c r="J15" s="130"/>
      <c r="K15" s="130"/>
      <c r="L15" s="130"/>
      <c r="M15" s="130"/>
      <c r="N15" s="130"/>
      <c r="O15" s="130"/>
      <c r="P15" s="130"/>
      <c r="Q15" s="130"/>
      <c r="R15" s="130"/>
      <c r="S15" s="130"/>
      <c r="T15" s="130"/>
      <c r="U15" s="130"/>
      <c r="V15" s="130"/>
      <c r="W15" s="130"/>
      <c r="X15" s="130"/>
      <c r="Y15" s="130"/>
      <c r="Z15" s="130"/>
    </row>
    <row r="16" spans="1:29" s="140" customFormat="1" ht="35.1" customHeight="1" x14ac:dyDescent="0.25">
      <c r="A16" s="138"/>
      <c r="B16" s="492"/>
      <c r="C16" s="181" t="s">
        <v>424</v>
      </c>
      <c r="D16" s="181" t="s">
        <v>1384</v>
      </c>
      <c r="E16" s="181" t="s">
        <v>426</v>
      </c>
      <c r="F16" s="181" t="s">
        <v>1385</v>
      </c>
      <c r="G16" s="138"/>
      <c r="H16" s="138"/>
      <c r="I16" s="139"/>
      <c r="J16" s="139"/>
      <c r="K16" s="139"/>
      <c r="L16" s="139"/>
      <c r="M16" s="139"/>
      <c r="N16" s="139"/>
      <c r="O16" s="139"/>
      <c r="P16" s="139"/>
      <c r="Q16" s="139"/>
      <c r="R16" s="139"/>
      <c r="S16" s="139"/>
      <c r="T16" s="139"/>
      <c r="U16" s="139"/>
      <c r="V16" s="139"/>
      <c r="W16" s="139"/>
      <c r="X16" s="139"/>
      <c r="Y16" s="139"/>
      <c r="Z16" s="139"/>
    </row>
    <row r="17" spans="1:15" s="1" customFormat="1" ht="15" customHeight="1" x14ac:dyDescent="0.2">
      <c r="A17" s="20"/>
      <c r="B17" s="631"/>
      <c r="C17" s="72"/>
      <c r="D17" s="60"/>
      <c r="E17" s="72"/>
      <c r="F17" s="69"/>
      <c r="G17" s="20"/>
      <c r="H17" s="20"/>
    </row>
    <row r="18" spans="1:15" s="1" customFormat="1" ht="15" customHeight="1" x14ac:dyDescent="0.2">
      <c r="A18" s="20"/>
      <c r="B18" s="631"/>
      <c r="C18" s="209" t="s">
        <v>437</v>
      </c>
      <c r="D18" s="29"/>
      <c r="E18" s="8"/>
      <c r="F18" s="8"/>
      <c r="G18" s="20"/>
      <c r="H18" s="20"/>
    </row>
    <row r="19" spans="1:15" s="1" customFormat="1" ht="15" customHeight="1" x14ac:dyDescent="0.2">
      <c r="A19" s="20"/>
      <c r="B19" s="631"/>
      <c r="C19" s="160" t="s">
        <v>420</v>
      </c>
      <c r="D19" s="222" t="s">
        <v>421</v>
      </c>
      <c r="E19" s="8"/>
      <c r="F19" s="20"/>
      <c r="G19" s="20"/>
      <c r="H19" s="20"/>
    </row>
    <row r="20" spans="1:15" s="1" customFormat="1" ht="45" customHeight="1" x14ac:dyDescent="0.2">
      <c r="A20" s="20"/>
      <c r="B20" s="631"/>
      <c r="C20" s="181" t="s">
        <v>424</v>
      </c>
      <c r="D20" s="181" t="s">
        <v>1386</v>
      </c>
      <c r="E20" s="8"/>
      <c r="F20" s="20"/>
      <c r="G20" s="20"/>
      <c r="H20" s="20"/>
    </row>
    <row r="21" spans="1:15" s="1" customFormat="1" ht="42" customHeight="1" x14ac:dyDescent="0.2">
      <c r="A21" s="20"/>
      <c r="B21" s="631"/>
      <c r="C21" s="181" t="s">
        <v>310</v>
      </c>
      <c r="D21" s="181" t="s">
        <v>1387</v>
      </c>
      <c r="E21" s="8"/>
      <c r="F21" s="20"/>
      <c r="G21" s="20"/>
      <c r="H21" s="20"/>
    </row>
    <row r="22" spans="1:15" s="1" customFormat="1" ht="21.95" customHeight="1" x14ac:dyDescent="0.2">
      <c r="A22" s="20"/>
      <c r="B22" s="632"/>
      <c r="C22" s="161"/>
      <c r="D22" s="161"/>
      <c r="E22" s="161"/>
      <c r="F22" s="166"/>
      <c r="G22" s="20"/>
      <c r="H22" s="20"/>
    </row>
    <row r="23" spans="1:15" s="1" customFormat="1" ht="15" customHeight="1" x14ac:dyDescent="0.2">
      <c r="A23" s="20"/>
      <c r="B23" s="631"/>
      <c r="C23" s="8"/>
      <c r="D23" s="8"/>
      <c r="E23" s="8"/>
      <c r="F23" s="20"/>
      <c r="G23" s="20"/>
      <c r="H23" s="20"/>
    </row>
    <row r="24" spans="1:15" s="1" customFormat="1" ht="81" customHeight="1" x14ac:dyDescent="0.2">
      <c r="A24" s="20"/>
      <c r="B24" s="209" t="s">
        <v>442</v>
      </c>
      <c r="C24" s="701" t="s">
        <v>1388</v>
      </c>
      <c r="D24" s="701"/>
      <c r="E24" s="701"/>
      <c r="F24" s="701"/>
      <c r="G24" s="21"/>
      <c r="H24" s="64"/>
      <c r="I24" s="64"/>
      <c r="J24" s="64"/>
      <c r="K24" s="64"/>
      <c r="L24" s="64"/>
      <c r="M24" s="64"/>
      <c r="N24" s="64"/>
      <c r="O24" s="64"/>
    </row>
    <row r="25" spans="1:15" s="1" customFormat="1" ht="15" customHeight="1" x14ac:dyDescent="0.2">
      <c r="A25" s="20"/>
      <c r="B25" s="75"/>
      <c r="C25" s="64"/>
      <c r="D25" s="64"/>
      <c r="E25" s="64"/>
      <c r="F25" s="64"/>
      <c r="G25" s="21"/>
      <c r="H25" s="64"/>
      <c r="I25" s="64"/>
      <c r="J25" s="64"/>
      <c r="K25" s="64"/>
      <c r="L25" s="64"/>
      <c r="M25" s="64"/>
      <c r="N25" s="64"/>
      <c r="O25" s="64"/>
    </row>
    <row r="26" spans="1:15" s="1" customFormat="1" ht="19.5" x14ac:dyDescent="0.3">
      <c r="A26" s="20"/>
      <c r="B26" s="698" t="s">
        <v>246</v>
      </c>
      <c r="C26" s="698"/>
      <c r="D26" s="698"/>
      <c r="E26" s="698"/>
      <c r="F26" s="488"/>
      <c r="G26" s="21"/>
      <c r="H26" s="64"/>
      <c r="I26" s="64"/>
      <c r="J26" s="64"/>
      <c r="K26" s="64"/>
      <c r="L26" s="64"/>
      <c r="M26" s="64"/>
      <c r="N26" s="64"/>
      <c r="O26" s="64"/>
    </row>
    <row r="27" spans="1:15" s="1" customFormat="1" ht="15" customHeight="1" x14ac:dyDescent="0.2">
      <c r="A27" s="20"/>
      <c r="B27" s="204" t="s">
        <v>247</v>
      </c>
      <c r="C27" s="28"/>
      <c r="D27" s="28"/>
      <c r="E27" s="28"/>
      <c r="F27" s="64"/>
      <c r="G27" s="21"/>
      <c r="H27" s="64"/>
      <c r="I27" s="64"/>
      <c r="J27" s="64"/>
      <c r="K27" s="64"/>
      <c r="L27" s="64"/>
      <c r="M27" s="64"/>
      <c r="N27" s="64"/>
      <c r="O27" s="64"/>
    </row>
    <row r="28" spans="1:15" s="1" customFormat="1" ht="15" customHeight="1" x14ac:dyDescent="0.2">
      <c r="A28" s="20"/>
      <c r="B28" s="27"/>
      <c r="C28" s="28"/>
      <c r="D28" s="28"/>
      <c r="E28" s="28"/>
      <c r="F28" s="64"/>
      <c r="G28" s="21"/>
      <c r="H28" s="64"/>
      <c r="I28" s="64"/>
      <c r="J28" s="64"/>
      <c r="K28" s="64"/>
      <c r="L28" s="64"/>
      <c r="M28" s="64"/>
      <c r="N28" s="64"/>
      <c r="O28" s="64"/>
    </row>
    <row r="29" spans="1:15" s="1" customFormat="1" ht="15" customHeight="1" x14ac:dyDescent="0.2">
      <c r="A29" s="20"/>
      <c r="B29" s="160" t="s">
        <v>444</v>
      </c>
      <c r="C29" s="163" t="s">
        <v>424</v>
      </c>
      <c r="D29" s="222" t="s">
        <v>567</v>
      </c>
      <c r="E29" s="28"/>
      <c r="F29" s="64"/>
      <c r="G29" s="21"/>
      <c r="H29" s="64"/>
      <c r="I29" s="64"/>
      <c r="J29" s="64"/>
      <c r="K29" s="64"/>
      <c r="L29" s="64"/>
      <c r="M29" s="64"/>
      <c r="N29" s="64"/>
      <c r="O29" s="64"/>
    </row>
    <row r="30" spans="1:15" s="1" customFormat="1" ht="59.25" customHeight="1" x14ac:dyDescent="0.2">
      <c r="A30" s="20"/>
      <c r="B30" s="181" t="s">
        <v>1389</v>
      </c>
      <c r="C30" s="741" t="s">
        <v>1687</v>
      </c>
      <c r="D30" s="741" t="s">
        <v>1688</v>
      </c>
      <c r="E30" s="28"/>
      <c r="F30" s="64"/>
      <c r="G30" s="21"/>
      <c r="H30" s="64"/>
      <c r="I30" s="64"/>
      <c r="J30" s="64"/>
      <c r="K30" s="64"/>
      <c r="L30" s="64"/>
      <c r="M30" s="64"/>
      <c r="N30" s="64"/>
      <c r="O30" s="64"/>
    </row>
    <row r="31" spans="1:15" s="1" customFormat="1" ht="15" customHeight="1" x14ac:dyDescent="0.2">
      <c r="A31" s="20"/>
      <c r="B31" s="181" t="s">
        <v>1390</v>
      </c>
      <c r="C31" s="181" t="s">
        <v>1391</v>
      </c>
      <c r="D31" s="181" t="s">
        <v>1391</v>
      </c>
      <c r="E31" s="28"/>
      <c r="F31" s="64"/>
      <c r="G31" s="21"/>
      <c r="H31" s="64"/>
      <c r="I31" s="64"/>
      <c r="J31" s="64"/>
      <c r="K31" s="64"/>
      <c r="L31" s="64"/>
      <c r="M31" s="64"/>
      <c r="N31" s="64"/>
      <c r="O31" s="64"/>
    </row>
    <row r="32" spans="1:15" s="1" customFormat="1" ht="15" customHeight="1" x14ac:dyDescent="0.2">
      <c r="A32" s="20"/>
      <c r="B32" s="181" t="s">
        <v>1392</v>
      </c>
      <c r="C32" s="516">
        <v>1236</v>
      </c>
      <c r="D32" s="516">
        <v>71</v>
      </c>
      <c r="E32" s="28"/>
      <c r="F32" s="64"/>
      <c r="G32" s="21"/>
      <c r="H32" s="64"/>
      <c r="I32" s="64"/>
      <c r="J32" s="64"/>
      <c r="K32" s="64"/>
      <c r="L32" s="64"/>
      <c r="M32" s="64"/>
      <c r="N32" s="64"/>
      <c r="O32" s="64"/>
    </row>
    <row r="33" spans="1:29" s="1" customFormat="1" ht="15" customHeight="1" x14ac:dyDescent="0.2">
      <c r="A33" s="20"/>
      <c r="B33" s="181" t="s">
        <v>1393</v>
      </c>
      <c r="C33" s="517">
        <v>481.33859093102296</v>
      </c>
      <c r="D33" s="739">
        <v>80.400000000000006</v>
      </c>
      <c r="E33" s="28"/>
      <c r="F33" s="64"/>
      <c r="G33" s="21"/>
      <c r="H33" s="64"/>
      <c r="I33" s="64"/>
      <c r="J33" s="64"/>
      <c r="K33" s="64"/>
      <c r="L33" s="64"/>
      <c r="M33" s="64"/>
      <c r="N33" s="64"/>
      <c r="O33" s="64"/>
    </row>
    <row r="34" spans="1:29" s="1" customFormat="1" ht="15" customHeight="1" x14ac:dyDescent="0.2">
      <c r="A34" s="20"/>
      <c r="B34" s="181" t="s">
        <v>1394</v>
      </c>
      <c r="C34" s="517">
        <v>0</v>
      </c>
      <c r="D34" s="739">
        <v>0</v>
      </c>
      <c r="E34" s="28"/>
      <c r="F34" s="64"/>
      <c r="G34" s="21"/>
      <c r="H34" s="64"/>
      <c r="I34" s="64"/>
      <c r="J34" s="64"/>
      <c r="K34" s="64"/>
      <c r="L34" s="64"/>
      <c r="M34" s="64"/>
      <c r="N34" s="64"/>
      <c r="O34" s="64"/>
    </row>
    <row r="35" spans="1:29" s="1" customFormat="1" ht="15" customHeight="1" x14ac:dyDescent="0.2">
      <c r="A35" s="20"/>
      <c r="B35" s="181" t="s">
        <v>1395</v>
      </c>
      <c r="C35" s="737">
        <v>160</v>
      </c>
      <c r="D35" s="740">
        <v>2.6</v>
      </c>
      <c r="E35" s="28"/>
      <c r="F35" s="64"/>
      <c r="G35" s="21"/>
      <c r="H35" s="64"/>
      <c r="I35" s="64"/>
      <c r="J35" s="64"/>
      <c r="K35" s="64"/>
      <c r="L35" s="64"/>
      <c r="M35" s="64"/>
      <c r="N35" s="64"/>
      <c r="O35" s="64"/>
    </row>
    <row r="36" spans="1:29" s="1" customFormat="1" ht="15" customHeight="1" x14ac:dyDescent="0.2">
      <c r="A36" s="20"/>
      <c r="B36" s="181" t="s">
        <v>1396</v>
      </c>
      <c r="C36" s="738">
        <v>529.79999999999995</v>
      </c>
      <c r="D36" s="740">
        <v>159.30000000000001</v>
      </c>
      <c r="E36" s="28"/>
      <c r="F36" s="64"/>
      <c r="G36" s="21"/>
      <c r="H36" s="64"/>
      <c r="I36" s="64"/>
      <c r="J36" s="64"/>
      <c r="K36" s="64"/>
      <c r="L36" s="64"/>
      <c r="M36" s="64"/>
      <c r="N36" s="64"/>
      <c r="O36" s="64"/>
    </row>
    <row r="37" spans="1:29" s="1" customFormat="1" ht="15" customHeight="1" x14ac:dyDescent="0.2">
      <c r="A37" s="20"/>
      <c r="B37" s="181" t="s">
        <v>1397</v>
      </c>
      <c r="C37" s="517">
        <v>9.02</v>
      </c>
      <c r="D37" s="739">
        <f>0.4636+0.4279+0.1087</f>
        <v>1.0002</v>
      </c>
      <c r="E37" s="28"/>
      <c r="F37" s="64"/>
      <c r="G37" s="21"/>
      <c r="H37" s="64"/>
      <c r="I37" s="64"/>
      <c r="J37" s="64"/>
      <c r="K37" s="64"/>
      <c r="L37" s="64"/>
      <c r="M37" s="64"/>
      <c r="N37" s="64"/>
      <c r="O37" s="64"/>
    </row>
    <row r="38" spans="1:29" s="1" customFormat="1" ht="15" customHeight="1" x14ac:dyDescent="0.2">
      <c r="A38" s="20"/>
      <c r="B38" s="181" t="s">
        <v>1398</v>
      </c>
      <c r="C38" s="517">
        <v>37.35</v>
      </c>
      <c r="D38" s="739"/>
      <c r="E38" s="28"/>
      <c r="F38" s="64"/>
      <c r="G38" s="21"/>
      <c r="H38" s="64"/>
      <c r="I38" s="64"/>
      <c r="J38" s="64"/>
      <c r="K38" s="64"/>
      <c r="L38" s="64"/>
      <c r="M38" s="64"/>
      <c r="N38" s="64"/>
      <c r="O38" s="64"/>
    </row>
    <row r="39" spans="1:29" s="1" customFormat="1" ht="75" customHeight="1" x14ac:dyDescent="0.2">
      <c r="A39" s="20"/>
      <c r="B39" s="181" t="s">
        <v>1399</v>
      </c>
      <c r="C39" s="181" t="s">
        <v>1400</v>
      </c>
      <c r="D39" s="181" t="s">
        <v>1401</v>
      </c>
      <c r="E39" s="28"/>
      <c r="F39" s="64"/>
      <c r="G39" s="21"/>
      <c r="H39" s="64"/>
      <c r="I39" s="64"/>
      <c r="J39" s="64"/>
      <c r="K39" s="64"/>
      <c r="L39" s="64"/>
      <c r="M39" s="64"/>
      <c r="N39" s="64"/>
      <c r="O39" s="64"/>
    </row>
    <row r="40" spans="1:29" s="1" customFormat="1" ht="15" customHeight="1" x14ac:dyDescent="0.2">
      <c r="A40" s="20"/>
      <c r="B40" s="181" t="s">
        <v>1402</v>
      </c>
      <c r="C40" s="181">
        <v>2023</v>
      </c>
      <c r="D40" s="181">
        <v>2023</v>
      </c>
      <c r="E40" s="28"/>
      <c r="F40" s="64"/>
      <c r="G40" s="21"/>
      <c r="H40" s="64"/>
      <c r="I40" s="64"/>
      <c r="J40" s="64"/>
      <c r="K40" s="64"/>
      <c r="L40" s="64"/>
      <c r="M40" s="64"/>
      <c r="N40" s="64"/>
      <c r="O40" s="64"/>
    </row>
    <row r="41" spans="1:29" s="1" customFormat="1" ht="174" customHeight="1" x14ac:dyDescent="0.2">
      <c r="A41" s="20"/>
      <c r="B41" s="685" t="s">
        <v>1403</v>
      </c>
      <c r="C41" s="685"/>
      <c r="D41" s="685"/>
      <c r="E41" s="28"/>
      <c r="F41" s="64"/>
      <c r="G41" s="21"/>
      <c r="H41" s="64"/>
      <c r="I41" s="64"/>
      <c r="J41" s="64"/>
      <c r="K41" s="64"/>
      <c r="L41" s="64"/>
      <c r="M41" s="64"/>
      <c r="N41" s="64"/>
      <c r="O41" s="64"/>
    </row>
    <row r="42" spans="1:29" s="1" customFormat="1" ht="15" customHeight="1" x14ac:dyDescent="0.2">
      <c r="A42" s="20"/>
      <c r="B42" s="27"/>
      <c r="C42" s="28"/>
      <c r="D42" s="28"/>
      <c r="E42" s="28"/>
      <c r="F42" s="64"/>
      <c r="G42" s="21"/>
      <c r="H42" s="64"/>
      <c r="I42" s="64"/>
      <c r="J42" s="64"/>
      <c r="K42" s="64"/>
      <c r="L42" s="64"/>
      <c r="M42" s="64"/>
      <c r="N42" s="64"/>
      <c r="O42" s="64"/>
    </row>
    <row r="43" spans="1:29" s="1" customFormat="1" ht="14.25" x14ac:dyDescent="0.2">
      <c r="A43" s="20"/>
      <c r="B43" s="160" t="s">
        <v>1404</v>
      </c>
      <c r="C43" s="222" t="s">
        <v>445</v>
      </c>
      <c r="D43" s="28"/>
      <c r="E43" s="28"/>
      <c r="F43" s="64"/>
      <c r="G43" s="21"/>
      <c r="H43" s="64"/>
      <c r="I43" s="64"/>
      <c r="J43" s="64"/>
      <c r="K43" s="64"/>
      <c r="L43" s="64"/>
      <c r="M43" s="64"/>
      <c r="N43" s="64"/>
      <c r="O43" s="64"/>
    </row>
    <row r="44" spans="1:29" s="1" customFormat="1" ht="114.95" customHeight="1" x14ac:dyDescent="0.2">
      <c r="A44" s="20"/>
      <c r="B44" s="221" t="s">
        <v>1405</v>
      </c>
      <c r="C44" s="181" t="s">
        <v>1406</v>
      </c>
      <c r="D44" s="28"/>
      <c r="E44" s="28"/>
      <c r="F44" s="64"/>
      <c r="G44" s="21"/>
      <c r="H44" s="64"/>
      <c r="I44" s="64"/>
      <c r="J44" s="64"/>
      <c r="K44" s="64"/>
      <c r="L44" s="64"/>
      <c r="M44" s="64"/>
      <c r="N44" s="64"/>
      <c r="O44" s="64"/>
    </row>
    <row r="45" spans="1:29" s="1" customFormat="1" ht="15" customHeight="1" x14ac:dyDescent="0.2">
      <c r="A45" s="20"/>
      <c r="B45" s="27"/>
      <c r="C45" s="28"/>
      <c r="D45" s="28"/>
      <c r="E45" s="28"/>
      <c r="F45" s="64"/>
      <c r="G45" s="21"/>
      <c r="H45" s="64"/>
      <c r="I45" s="64"/>
      <c r="J45" s="64"/>
      <c r="K45" s="64"/>
      <c r="L45" s="64"/>
      <c r="M45" s="64"/>
      <c r="N45" s="64"/>
      <c r="O45" s="64"/>
    </row>
    <row r="46" spans="1:29" s="16" customFormat="1" ht="15" customHeight="1" x14ac:dyDescent="0.2">
      <c r="A46" s="20"/>
      <c r="B46" s="25"/>
      <c r="E46" s="20"/>
      <c r="F46" s="20"/>
      <c r="G46" s="20"/>
      <c r="H46" s="20"/>
      <c r="I46" s="1"/>
      <c r="J46" s="1"/>
      <c r="K46" s="1"/>
      <c r="L46" s="1"/>
      <c r="M46" s="1"/>
      <c r="N46" s="1"/>
      <c r="O46" s="1"/>
      <c r="P46" s="1"/>
      <c r="Q46" s="1"/>
      <c r="R46" s="1"/>
      <c r="S46" s="1"/>
      <c r="T46" s="1"/>
      <c r="U46" s="1"/>
      <c r="V46" s="1"/>
      <c r="W46" s="1"/>
      <c r="X46" s="1"/>
      <c r="Y46" s="1"/>
      <c r="Z46" s="1"/>
      <c r="AA46" s="1"/>
      <c r="AB46" s="1"/>
      <c r="AC46" s="1"/>
    </row>
    <row r="47" spans="1:29" s="16" customFormat="1" ht="15" customHeight="1" x14ac:dyDescent="0.2">
      <c r="A47" s="20"/>
      <c r="B47" s="25"/>
      <c r="E47" s="20"/>
      <c r="F47" s="20"/>
      <c r="G47" s="20"/>
      <c r="H47" s="20"/>
      <c r="I47" s="1"/>
      <c r="J47" s="1"/>
      <c r="K47" s="1"/>
      <c r="L47" s="1"/>
      <c r="M47" s="1"/>
      <c r="N47" s="1"/>
      <c r="O47" s="1"/>
      <c r="P47" s="1"/>
      <c r="Q47" s="1"/>
      <c r="R47" s="1"/>
      <c r="S47" s="1"/>
      <c r="T47" s="1"/>
      <c r="U47" s="1"/>
      <c r="V47" s="1"/>
      <c r="W47" s="1"/>
      <c r="X47" s="1"/>
      <c r="Y47" s="1"/>
      <c r="Z47" s="1"/>
      <c r="AA47" s="1"/>
      <c r="AB47" s="1"/>
      <c r="AC47" s="1"/>
    </row>
    <row r="48" spans="1:29" s="16" customFormat="1" ht="15" customHeight="1" x14ac:dyDescent="0.2">
      <c r="A48" s="20"/>
      <c r="B48" s="25"/>
      <c r="E48" s="20"/>
      <c r="F48" s="20"/>
      <c r="G48" s="20"/>
      <c r="H48" s="20"/>
      <c r="I48" s="1"/>
      <c r="J48" s="1"/>
      <c r="K48" s="1"/>
      <c r="L48" s="1"/>
      <c r="M48" s="1"/>
      <c r="N48" s="1"/>
      <c r="O48" s="1"/>
      <c r="P48" s="1"/>
      <c r="Q48" s="1"/>
      <c r="R48" s="1"/>
      <c r="S48" s="1"/>
      <c r="T48" s="1"/>
      <c r="U48" s="1"/>
      <c r="V48" s="1"/>
      <c r="W48" s="1"/>
      <c r="X48" s="1"/>
      <c r="Y48" s="1"/>
      <c r="Z48" s="1"/>
      <c r="AA48" s="1"/>
      <c r="AB48" s="1"/>
      <c r="AC48" s="1"/>
    </row>
  </sheetData>
  <mergeCells count="9">
    <mergeCell ref="B41:D41"/>
    <mergeCell ref="C24:F24"/>
    <mergeCell ref="B26:E26"/>
    <mergeCell ref="B1:H1"/>
    <mergeCell ref="B3:E3"/>
    <mergeCell ref="C6:F6"/>
    <mergeCell ref="C8:F8"/>
    <mergeCell ref="C10:F10"/>
    <mergeCell ref="C11:F12"/>
  </mergeCells>
  <dataValidations count="1">
    <dataValidation type="list" allowBlank="1" showInputMessage="1" showErrorMessage="1" sqref="E16:E18 D19" xr:uid="{295D6FE2-ACDF-304A-9697-5797B10ADACB}">
      <formula1>Status</formula1>
    </dataValidation>
  </dataValidations>
  <pageMargins left="0.7" right="0.7" top="0.75" bottom="0.75" header="0.3" footer="0.3"/>
  <drawing r:id="rId1"/>
  <tableParts count="4">
    <tablePart r:id="rId2"/>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D4B41-5D44-6241-A491-E87ACE411E06}">
  <dimension ref="A1:AC341"/>
  <sheetViews>
    <sheetView showGridLines="0" zoomScale="90" zoomScaleNormal="90" workbookViewId="0">
      <pane xSplit="2" ySplit="1" topLeftCell="C318" activePane="bottomRight" state="frozen"/>
      <selection pane="topRight" activeCell="C1" sqref="C1"/>
      <selection pane="bottomLeft" activeCell="A2" sqref="A2"/>
      <selection pane="bottomRight" activeCell="B321" sqref="B321"/>
    </sheetView>
  </sheetViews>
  <sheetFormatPr defaultColWidth="8.85546875" defaultRowHeight="15" customHeight="1" x14ac:dyDescent="0.25"/>
  <cols>
    <col min="1" max="1" width="5.85546875" style="20" customWidth="1"/>
    <col min="2" max="4" width="50.85546875" style="16" customWidth="1"/>
    <col min="5" max="8" width="50.85546875" style="20" customWidth="1"/>
    <col min="9" max="17" width="50.85546875" style="1" customWidth="1"/>
    <col min="18" max="29" width="8.85546875" style="1"/>
  </cols>
  <sheetData>
    <row r="1" spans="1:29" s="3" customFormat="1" ht="69.95" customHeight="1" x14ac:dyDescent="0.6">
      <c r="A1" s="19"/>
      <c r="B1" s="681" t="s">
        <v>1407</v>
      </c>
      <c r="C1" s="681"/>
      <c r="D1" s="681"/>
      <c r="E1" s="681"/>
      <c r="F1" s="681"/>
      <c r="G1" s="681"/>
      <c r="H1" s="681"/>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04" t="s">
        <v>250</v>
      </c>
      <c r="C4" s="8"/>
      <c r="D4" s="8"/>
      <c r="E4" s="8"/>
      <c r="F4" s="20"/>
      <c r="G4" s="20"/>
      <c r="H4" s="20"/>
    </row>
    <row r="5" spans="1:29" s="1" customFormat="1" ht="15" customHeight="1" x14ac:dyDescent="0.2">
      <c r="A5" s="20"/>
      <c r="B5" s="626"/>
      <c r="C5" s="8"/>
      <c r="D5" s="8"/>
      <c r="E5" s="8"/>
      <c r="F5" s="20"/>
      <c r="G5" s="20"/>
      <c r="H5" s="20"/>
    </row>
    <row r="6" spans="1:29" s="1" customFormat="1" ht="48.95" customHeight="1" x14ac:dyDescent="0.2">
      <c r="A6" s="20"/>
      <c r="B6" s="208" t="s">
        <v>409</v>
      </c>
      <c r="C6" s="705" t="s">
        <v>1408</v>
      </c>
      <c r="D6" s="705"/>
      <c r="E6" s="705"/>
      <c r="F6" s="705"/>
      <c r="G6" s="21"/>
      <c r="H6" s="21"/>
      <c r="I6" s="21"/>
      <c r="J6" s="21"/>
      <c r="K6" s="21"/>
      <c r="L6" s="21"/>
      <c r="M6" s="21"/>
      <c r="N6" s="21"/>
      <c r="O6" s="21"/>
    </row>
    <row r="7" spans="1:29" s="1" customFormat="1" ht="15" customHeight="1" x14ac:dyDescent="0.2">
      <c r="A7" s="20"/>
      <c r="B7" s="631"/>
      <c r="C7" s="205"/>
      <c r="D7" s="205"/>
      <c r="E7" s="205"/>
      <c r="F7" s="149"/>
      <c r="G7" s="20"/>
      <c r="H7" s="20"/>
    </row>
    <row r="8" spans="1:29" s="1" customFormat="1" ht="129.94999999999999" customHeight="1" x14ac:dyDescent="0.2">
      <c r="A8" s="20"/>
      <c r="B8" s="208" t="s">
        <v>411</v>
      </c>
      <c r="C8" s="700" t="s">
        <v>1409</v>
      </c>
      <c r="D8" s="705"/>
      <c r="E8" s="705"/>
      <c r="F8" s="705"/>
      <c r="G8" s="21"/>
      <c r="H8" s="21"/>
      <c r="I8" s="21"/>
      <c r="J8" s="21"/>
      <c r="K8" s="21"/>
      <c r="L8" s="21"/>
      <c r="M8" s="21"/>
      <c r="N8" s="21"/>
      <c r="O8" s="21"/>
    </row>
    <row r="9" spans="1:29" s="1" customFormat="1" ht="15" customHeight="1" x14ac:dyDescent="0.2">
      <c r="A9" s="20"/>
      <c r="B9" s="631"/>
      <c r="C9" s="8"/>
      <c r="D9" s="8"/>
      <c r="E9" s="8"/>
      <c r="F9" s="20"/>
      <c r="G9" s="20"/>
      <c r="H9" s="20"/>
    </row>
    <row r="10" spans="1:29" s="1" customFormat="1" ht="24.95" customHeight="1" x14ac:dyDescent="0.2">
      <c r="A10" s="20"/>
      <c r="B10" s="209" t="s">
        <v>413</v>
      </c>
      <c r="C10" s="716" t="s">
        <v>1410</v>
      </c>
      <c r="D10" s="716"/>
      <c r="E10" s="716"/>
      <c r="F10" s="716"/>
      <c r="G10" s="716"/>
      <c r="H10" s="64"/>
      <c r="I10" s="64"/>
      <c r="J10" s="64"/>
      <c r="K10" s="64"/>
      <c r="L10" s="64"/>
      <c r="M10" s="64"/>
      <c r="N10" s="64"/>
      <c r="O10" s="64"/>
    </row>
    <row r="11" spans="1:29" s="1" customFormat="1" ht="228" customHeight="1" x14ac:dyDescent="0.2">
      <c r="A11" s="20"/>
      <c r="B11" s="75"/>
      <c r="C11" s="730" t="s">
        <v>1411</v>
      </c>
      <c r="D11" s="731"/>
      <c r="E11" s="731"/>
      <c r="F11" s="731"/>
      <c r="G11" s="65"/>
      <c r="H11" s="64"/>
      <c r="I11" s="64"/>
      <c r="J11" s="64"/>
      <c r="K11" s="64"/>
      <c r="L11" s="64"/>
      <c r="M11" s="64"/>
      <c r="N11" s="64"/>
      <c r="O11" s="64"/>
    </row>
    <row r="12" spans="1:29" s="1" customFormat="1" ht="273.95" customHeight="1" x14ac:dyDescent="0.2">
      <c r="A12" s="20"/>
      <c r="B12" s="75"/>
      <c r="C12" s="730" t="s">
        <v>1412</v>
      </c>
      <c r="D12" s="731"/>
      <c r="E12" s="731"/>
      <c r="F12" s="731"/>
      <c r="G12" s="65"/>
      <c r="H12" s="64"/>
      <c r="I12" s="64"/>
      <c r="J12" s="64"/>
      <c r="K12" s="64"/>
      <c r="L12" s="64"/>
      <c r="M12" s="64"/>
      <c r="N12" s="64"/>
      <c r="O12" s="64"/>
    </row>
    <row r="13" spans="1:29" s="1" customFormat="1" ht="360.75" customHeight="1" x14ac:dyDescent="0.2">
      <c r="A13" s="20"/>
      <c r="B13" s="75"/>
      <c r="C13" s="730" t="s">
        <v>1413</v>
      </c>
      <c r="D13" s="730"/>
      <c r="E13" s="730"/>
      <c r="F13" s="730"/>
      <c r="G13" s="65"/>
      <c r="H13" s="64"/>
      <c r="I13" s="64"/>
      <c r="J13" s="64"/>
      <c r="K13" s="64"/>
      <c r="L13" s="64"/>
      <c r="M13" s="64"/>
      <c r="N13" s="64"/>
      <c r="O13" s="64"/>
    </row>
    <row r="14" spans="1:29" s="1" customFormat="1" ht="309.95" customHeight="1" x14ac:dyDescent="0.2">
      <c r="A14" s="20"/>
      <c r="B14" s="292"/>
      <c r="C14" s="732" t="s">
        <v>1414</v>
      </c>
      <c r="D14" s="732"/>
      <c r="E14" s="732"/>
      <c r="F14" s="732"/>
      <c r="G14" s="65"/>
      <c r="H14" s="64"/>
      <c r="I14" s="64"/>
      <c r="J14" s="64"/>
      <c r="K14" s="64"/>
      <c r="L14" s="64"/>
      <c r="M14" s="64"/>
      <c r="N14" s="64"/>
      <c r="O14" s="64"/>
    </row>
    <row r="15" spans="1:29" s="1" customFormat="1" ht="15" customHeight="1" x14ac:dyDescent="0.2">
      <c r="A15" s="20"/>
      <c r="B15" s="663"/>
      <c r="C15" s="141"/>
      <c r="D15" s="141"/>
      <c r="E15" s="141"/>
      <c r="F15" s="141"/>
      <c r="G15" s="82"/>
      <c r="H15" s="20"/>
    </row>
    <row r="16" spans="1:29" s="10" customFormat="1" ht="30" customHeight="1" x14ac:dyDescent="0.2">
      <c r="A16" s="20"/>
      <c r="B16" s="208" t="s">
        <v>416</v>
      </c>
      <c r="C16" s="733" t="s">
        <v>1415</v>
      </c>
      <c r="D16" s="733"/>
      <c r="E16" s="733"/>
      <c r="F16" s="733"/>
      <c r="G16" s="65"/>
      <c r="H16" s="64"/>
      <c r="I16" s="64"/>
      <c r="J16" s="64"/>
      <c r="K16" s="64"/>
      <c r="L16" s="64"/>
      <c r="M16" s="64"/>
      <c r="N16" s="64"/>
      <c r="O16" s="64"/>
      <c r="P16" s="1"/>
      <c r="Q16" s="1"/>
      <c r="R16" s="1"/>
      <c r="S16" s="1"/>
      <c r="T16" s="1"/>
      <c r="U16" s="1"/>
      <c r="V16" s="1"/>
      <c r="W16" s="1"/>
      <c r="X16" s="1"/>
      <c r="Y16" s="1"/>
      <c r="Z16" s="1"/>
      <c r="AA16" s="1"/>
      <c r="AB16" s="1"/>
      <c r="AC16" s="1"/>
    </row>
    <row r="17" spans="1:26" s="11" customFormat="1" ht="15" customHeight="1" x14ac:dyDescent="0.2">
      <c r="A17" s="16"/>
      <c r="B17" s="631"/>
      <c r="C17" s="8"/>
      <c r="D17" s="8"/>
      <c r="E17" s="8"/>
      <c r="F17" s="16"/>
      <c r="G17" s="16"/>
      <c r="H17" s="16"/>
      <c r="I17" s="4"/>
      <c r="J17" s="4"/>
      <c r="K17" s="4"/>
      <c r="L17" s="4"/>
      <c r="M17" s="4"/>
      <c r="N17" s="4"/>
      <c r="O17" s="4"/>
      <c r="P17" s="4"/>
      <c r="Q17" s="4"/>
      <c r="R17" s="4"/>
      <c r="S17" s="4"/>
      <c r="T17" s="4"/>
      <c r="U17" s="4"/>
      <c r="V17" s="4"/>
      <c r="W17" s="4"/>
      <c r="X17" s="4"/>
      <c r="Y17" s="4"/>
      <c r="Z17" s="4"/>
    </row>
    <row r="18" spans="1:26" s="11" customFormat="1" ht="15" customHeight="1" x14ac:dyDescent="0.2">
      <c r="A18" s="16"/>
      <c r="B18" s="209" t="s">
        <v>418</v>
      </c>
      <c r="C18" s="209" t="s">
        <v>419</v>
      </c>
      <c r="D18" s="21"/>
      <c r="E18" s="21"/>
      <c r="F18" s="21"/>
      <c r="G18" s="16"/>
      <c r="H18" s="16"/>
      <c r="I18" s="4"/>
      <c r="J18" s="4"/>
      <c r="K18" s="4"/>
      <c r="L18" s="4"/>
      <c r="M18" s="4"/>
      <c r="N18" s="4"/>
      <c r="O18" s="4"/>
      <c r="P18" s="4"/>
      <c r="Q18" s="4"/>
      <c r="R18" s="4"/>
      <c r="S18" s="4"/>
      <c r="T18" s="4"/>
      <c r="U18" s="4"/>
      <c r="V18" s="4"/>
      <c r="W18" s="4"/>
      <c r="X18" s="4"/>
      <c r="Y18" s="4"/>
      <c r="Z18" s="4"/>
    </row>
    <row r="19" spans="1:26" s="131" customFormat="1" ht="15" customHeight="1" x14ac:dyDescent="0.25">
      <c r="A19" s="129"/>
      <c r="B19" s="664"/>
      <c r="C19" s="421" t="s">
        <v>420</v>
      </c>
      <c r="D19" s="421" t="s">
        <v>421</v>
      </c>
      <c r="E19" s="421" t="s">
        <v>422</v>
      </c>
      <c r="F19" s="421" t="s">
        <v>423</v>
      </c>
      <c r="G19" s="129"/>
      <c r="H19" s="129"/>
      <c r="I19" s="130"/>
      <c r="J19" s="130"/>
      <c r="K19" s="130"/>
      <c r="L19" s="130"/>
      <c r="M19" s="130"/>
      <c r="N19" s="130"/>
      <c r="O19" s="130"/>
      <c r="P19" s="130"/>
      <c r="Q19" s="130"/>
      <c r="R19" s="130"/>
      <c r="S19" s="130"/>
      <c r="T19" s="130"/>
      <c r="U19" s="130"/>
      <c r="V19" s="130"/>
      <c r="W19" s="130"/>
      <c r="X19" s="130"/>
      <c r="Y19" s="130"/>
      <c r="Z19" s="130"/>
    </row>
    <row r="20" spans="1:26" s="131" customFormat="1" ht="54.95" customHeight="1" x14ac:dyDescent="0.25">
      <c r="A20" s="129"/>
      <c r="B20" s="640"/>
      <c r="C20" s="181" t="s">
        <v>424</v>
      </c>
      <c r="D20" s="181" t="s">
        <v>1416</v>
      </c>
      <c r="E20" s="181" t="s">
        <v>542</v>
      </c>
      <c r="F20" s="181" t="s">
        <v>1417</v>
      </c>
      <c r="G20" s="129"/>
      <c r="H20" s="129"/>
      <c r="I20" s="130"/>
      <c r="J20" s="130"/>
      <c r="K20" s="130"/>
      <c r="L20" s="130"/>
      <c r="M20" s="130"/>
      <c r="N20" s="130"/>
      <c r="O20" s="130"/>
      <c r="P20" s="130"/>
      <c r="Q20" s="130"/>
      <c r="R20" s="130"/>
      <c r="S20" s="130"/>
      <c r="T20" s="130"/>
      <c r="U20" s="130"/>
      <c r="V20" s="130"/>
      <c r="W20" s="130"/>
      <c r="X20" s="130"/>
      <c r="Y20" s="130"/>
      <c r="Z20" s="130"/>
    </row>
    <row r="21" spans="1:26" s="131" customFormat="1" ht="41.25" customHeight="1" x14ac:dyDescent="0.25">
      <c r="A21" s="129"/>
      <c r="B21" s="640"/>
      <c r="C21" s="181" t="s">
        <v>424</v>
      </c>
      <c r="D21" s="181" t="s">
        <v>1418</v>
      </c>
      <c r="E21" s="181" t="s">
        <v>426</v>
      </c>
      <c r="F21" s="181" t="s">
        <v>1419</v>
      </c>
      <c r="G21" s="129"/>
      <c r="H21" s="129"/>
      <c r="I21" s="130"/>
      <c r="J21" s="130"/>
      <c r="K21" s="130"/>
      <c r="L21" s="130"/>
      <c r="M21" s="130"/>
      <c r="N21" s="130"/>
      <c r="O21" s="130"/>
      <c r="P21" s="130"/>
      <c r="Q21" s="130"/>
      <c r="R21" s="130"/>
      <c r="S21" s="130"/>
      <c r="T21" s="130"/>
      <c r="U21" s="130"/>
      <c r="V21" s="130"/>
      <c r="W21" s="130"/>
      <c r="X21" s="130"/>
      <c r="Y21" s="130"/>
      <c r="Z21" s="130"/>
    </row>
    <row r="22" spans="1:26" s="131" customFormat="1" ht="54.95" customHeight="1" x14ac:dyDescent="0.25">
      <c r="A22" s="129"/>
      <c r="B22" s="640"/>
      <c r="C22" s="181" t="s">
        <v>424</v>
      </c>
      <c r="D22" s="181" t="s">
        <v>1420</v>
      </c>
      <c r="E22" s="181" t="s">
        <v>426</v>
      </c>
      <c r="F22" s="181" t="s">
        <v>1421</v>
      </c>
      <c r="G22" s="129"/>
      <c r="H22" s="129"/>
      <c r="I22" s="130"/>
      <c r="J22" s="130"/>
      <c r="K22" s="130"/>
      <c r="L22" s="130"/>
      <c r="M22" s="130"/>
      <c r="N22" s="130"/>
      <c r="O22" s="130"/>
      <c r="P22" s="130"/>
      <c r="Q22" s="130"/>
      <c r="R22" s="130"/>
      <c r="S22" s="130"/>
      <c r="T22" s="130"/>
      <c r="U22" s="130"/>
      <c r="V22" s="130"/>
      <c r="W22" s="130"/>
      <c r="X22" s="130"/>
      <c r="Y22" s="130"/>
      <c r="Z22" s="130"/>
    </row>
    <row r="23" spans="1:26" s="131" customFormat="1" ht="39" customHeight="1" x14ac:dyDescent="0.25">
      <c r="A23" s="129"/>
      <c r="B23" s="640"/>
      <c r="C23" s="181" t="s">
        <v>567</v>
      </c>
      <c r="D23" s="181" t="s">
        <v>1422</v>
      </c>
      <c r="E23" s="181" t="s">
        <v>426</v>
      </c>
      <c r="F23" s="181" t="s">
        <v>1423</v>
      </c>
      <c r="G23" s="129"/>
      <c r="H23" s="129"/>
      <c r="I23" s="130"/>
      <c r="J23" s="130"/>
      <c r="K23" s="130"/>
      <c r="L23" s="130"/>
      <c r="M23" s="130"/>
      <c r="N23" s="130"/>
      <c r="O23" s="130"/>
      <c r="P23" s="130"/>
      <c r="Q23" s="130"/>
      <c r="R23" s="130"/>
      <c r="S23" s="130"/>
      <c r="T23" s="130"/>
      <c r="U23" s="130"/>
      <c r="V23" s="130"/>
      <c r="W23" s="130"/>
      <c r="X23" s="130"/>
      <c r="Y23" s="130"/>
      <c r="Z23" s="130"/>
    </row>
    <row r="24" spans="1:26" s="131" customFormat="1" ht="15" customHeight="1" x14ac:dyDescent="0.25">
      <c r="A24" s="129"/>
      <c r="B24" s="640"/>
      <c r="C24" s="181" t="s">
        <v>567</v>
      </c>
      <c r="D24" s="181" t="s">
        <v>1424</v>
      </c>
      <c r="E24" s="181" t="s">
        <v>426</v>
      </c>
      <c r="F24" s="181" t="s">
        <v>1425</v>
      </c>
      <c r="G24" s="129"/>
      <c r="H24" s="129"/>
      <c r="I24" s="130"/>
      <c r="J24" s="130"/>
      <c r="K24" s="130"/>
      <c r="L24" s="130"/>
      <c r="M24" s="130"/>
      <c r="N24" s="130"/>
      <c r="O24" s="130"/>
      <c r="P24" s="130"/>
      <c r="Q24" s="130"/>
      <c r="R24" s="130"/>
      <c r="S24" s="130"/>
      <c r="T24" s="130"/>
      <c r="U24" s="130"/>
      <c r="V24" s="130"/>
      <c r="W24" s="130"/>
      <c r="X24" s="130"/>
      <c r="Y24" s="130"/>
      <c r="Z24" s="130"/>
    </row>
    <row r="25" spans="1:26" s="140" customFormat="1" ht="35.1" customHeight="1" x14ac:dyDescent="0.25">
      <c r="A25" s="138"/>
      <c r="B25" s="641"/>
      <c r="C25" s="181" t="s">
        <v>567</v>
      </c>
      <c r="D25" s="181" t="s">
        <v>1426</v>
      </c>
      <c r="E25" s="181" t="s">
        <v>426</v>
      </c>
      <c r="F25" s="181" t="s">
        <v>1427</v>
      </c>
      <c r="G25" s="138"/>
      <c r="H25" s="138"/>
      <c r="I25" s="139"/>
      <c r="J25" s="139"/>
      <c r="K25" s="139"/>
      <c r="L25" s="139"/>
      <c r="M25" s="139"/>
      <c r="N25" s="139"/>
      <c r="O25" s="139"/>
      <c r="P25" s="139"/>
      <c r="Q25" s="139"/>
      <c r="R25" s="139"/>
      <c r="S25" s="139"/>
      <c r="T25" s="139"/>
      <c r="U25" s="139"/>
      <c r="V25" s="139"/>
      <c r="W25" s="139"/>
      <c r="X25" s="139"/>
      <c r="Y25" s="139"/>
      <c r="Z25" s="139"/>
    </row>
    <row r="26" spans="1:26" s="1" customFormat="1" ht="15" customHeight="1" x14ac:dyDescent="0.2">
      <c r="A26" s="20"/>
      <c r="B26" s="626"/>
      <c r="C26" s="72"/>
      <c r="D26" s="60"/>
      <c r="E26" s="72"/>
      <c r="F26" s="69"/>
      <c r="G26" s="20"/>
      <c r="H26" s="20"/>
    </row>
    <row r="27" spans="1:26" s="1" customFormat="1" ht="15" customHeight="1" x14ac:dyDescent="0.2">
      <c r="A27" s="20"/>
      <c r="B27" s="626"/>
      <c r="C27" s="209" t="s">
        <v>437</v>
      </c>
      <c r="D27" s="29"/>
      <c r="E27" s="8"/>
      <c r="F27" s="8"/>
      <c r="G27" s="20"/>
      <c r="H27" s="20"/>
    </row>
    <row r="28" spans="1:26" s="1" customFormat="1" ht="15" customHeight="1" x14ac:dyDescent="0.2">
      <c r="A28" s="20"/>
      <c r="B28" s="626"/>
      <c r="C28" s="421" t="s">
        <v>420</v>
      </c>
      <c r="D28" s="421" t="s">
        <v>421</v>
      </c>
      <c r="E28" s="8"/>
      <c r="F28" s="20"/>
      <c r="G28" s="20"/>
      <c r="H28" s="20"/>
    </row>
    <row r="29" spans="1:26" s="1" customFormat="1" ht="15" customHeight="1" x14ac:dyDescent="0.2">
      <c r="A29" s="20"/>
      <c r="B29" s="626"/>
      <c r="C29" s="181" t="s">
        <v>424</v>
      </c>
      <c r="D29" s="181" t="s">
        <v>1428</v>
      </c>
      <c r="E29" s="8"/>
      <c r="F29" s="20"/>
      <c r="G29" s="20"/>
      <c r="H29" s="20"/>
    </row>
    <row r="30" spans="1:26" s="1" customFormat="1" ht="15" customHeight="1" x14ac:dyDescent="0.2">
      <c r="A30" s="20"/>
      <c r="B30" s="626"/>
      <c r="C30" s="181" t="s">
        <v>567</v>
      </c>
      <c r="D30" s="181" t="s">
        <v>1429</v>
      </c>
      <c r="E30" s="8"/>
      <c r="F30" s="20"/>
      <c r="G30" s="20"/>
      <c r="H30" s="20"/>
    </row>
    <row r="31" spans="1:26" s="1" customFormat="1" ht="21.95" customHeight="1" x14ac:dyDescent="0.2">
      <c r="A31" s="20"/>
      <c r="B31" s="627"/>
      <c r="C31" s="161"/>
      <c r="D31" s="161"/>
      <c r="E31" s="161"/>
      <c r="F31" s="166"/>
      <c r="G31" s="20"/>
      <c r="H31" s="20"/>
    </row>
    <row r="32" spans="1:26" s="1" customFormat="1" ht="15" customHeight="1" x14ac:dyDescent="0.2">
      <c r="A32" s="20"/>
      <c r="B32" s="626"/>
      <c r="C32" s="8"/>
      <c r="D32" s="8"/>
      <c r="E32" s="8"/>
      <c r="F32" s="20"/>
      <c r="G32" s="20"/>
      <c r="H32" s="20"/>
    </row>
    <row r="33" spans="1:15" s="1" customFormat="1" ht="39.950000000000003" customHeight="1" x14ac:dyDescent="0.2">
      <c r="A33" s="20"/>
      <c r="B33" s="209" t="s">
        <v>442</v>
      </c>
      <c r="C33" s="716" t="s">
        <v>1430</v>
      </c>
      <c r="D33" s="716"/>
      <c r="E33" s="716"/>
      <c r="F33" s="716"/>
      <c r="G33" s="716"/>
      <c r="H33" s="64"/>
      <c r="I33" s="64"/>
      <c r="J33" s="64"/>
      <c r="K33" s="64"/>
      <c r="L33" s="64"/>
      <c r="M33" s="64"/>
      <c r="N33" s="64"/>
      <c r="O33" s="64"/>
    </row>
    <row r="34" spans="1:15" s="1" customFormat="1" ht="15" customHeight="1" x14ac:dyDescent="0.3">
      <c r="A34" s="20"/>
      <c r="B34" s="698" t="s">
        <v>252</v>
      </c>
      <c r="C34" s="698"/>
      <c r="D34" s="698"/>
      <c r="E34" s="698"/>
      <c r="F34" s="488"/>
      <c r="G34" s="21"/>
      <c r="H34" s="64"/>
      <c r="I34" s="64"/>
      <c r="J34" s="64"/>
      <c r="K34" s="64"/>
      <c r="L34" s="64"/>
      <c r="M34" s="64"/>
      <c r="N34" s="64"/>
      <c r="O34" s="64"/>
    </row>
    <row r="35" spans="1:15" s="1" customFormat="1" ht="15" customHeight="1" x14ac:dyDescent="0.2">
      <c r="A35" s="20"/>
      <c r="B35" s="204" t="s">
        <v>253</v>
      </c>
      <c r="C35" s="28"/>
      <c r="D35" s="28"/>
      <c r="E35" s="28"/>
      <c r="F35" s="64"/>
      <c r="G35" s="21"/>
      <c r="H35" s="64"/>
      <c r="I35" s="64"/>
      <c r="J35" s="64"/>
      <c r="K35" s="64"/>
      <c r="L35" s="64"/>
      <c r="M35" s="64"/>
      <c r="N35" s="64"/>
      <c r="O35" s="64"/>
    </row>
    <row r="36" spans="1:15" s="1" customFormat="1" ht="15" customHeight="1" x14ac:dyDescent="0.2">
      <c r="A36" s="20"/>
      <c r="B36" s="27"/>
      <c r="C36" s="28"/>
      <c r="D36" s="28"/>
      <c r="E36" s="28"/>
      <c r="F36" s="64"/>
      <c r="G36" s="21"/>
      <c r="H36" s="64"/>
      <c r="I36" s="64"/>
      <c r="J36" s="64"/>
      <c r="K36" s="64"/>
      <c r="L36" s="64"/>
      <c r="M36" s="64"/>
      <c r="N36" s="64"/>
      <c r="O36" s="64"/>
    </row>
    <row r="37" spans="1:15" s="1" customFormat="1" ht="15" customHeight="1" x14ac:dyDescent="0.2">
      <c r="A37" s="20"/>
      <c r="B37" s="421" t="s">
        <v>444</v>
      </c>
      <c r="C37" s="410" t="s">
        <v>445</v>
      </c>
      <c r="D37" s="28"/>
      <c r="E37" s="28"/>
      <c r="F37" s="64"/>
      <c r="G37" s="21"/>
      <c r="H37" s="64"/>
      <c r="I37" s="64"/>
      <c r="J37" s="64"/>
      <c r="K37" s="64"/>
      <c r="L37" s="64"/>
      <c r="M37" s="64"/>
      <c r="N37" s="64"/>
      <c r="O37" s="64"/>
    </row>
    <row r="38" spans="1:15" s="1" customFormat="1" ht="15" customHeight="1" x14ac:dyDescent="0.2">
      <c r="A38" s="20"/>
      <c r="B38" s="181" t="s">
        <v>1431</v>
      </c>
      <c r="C38" s="181">
        <v>0</v>
      </c>
      <c r="D38" s="28"/>
      <c r="E38" s="28"/>
      <c r="F38" s="64"/>
      <c r="G38" s="21"/>
      <c r="H38" s="64"/>
      <c r="I38" s="64"/>
      <c r="J38" s="64"/>
      <c r="K38" s="64"/>
      <c r="L38" s="64"/>
      <c r="M38" s="64"/>
      <c r="N38" s="64"/>
      <c r="O38" s="64"/>
    </row>
    <row r="39" spans="1:15" s="1" customFormat="1" ht="15" customHeight="1" x14ac:dyDescent="0.2">
      <c r="A39" s="20"/>
      <c r="B39" s="330" t="s">
        <v>1432</v>
      </c>
      <c r="C39" s="181">
        <v>1</v>
      </c>
      <c r="D39" s="28"/>
      <c r="E39" s="28"/>
      <c r="F39" s="64"/>
      <c r="G39" s="21"/>
      <c r="H39" s="64"/>
      <c r="I39" s="64"/>
      <c r="J39" s="64"/>
      <c r="K39" s="64"/>
      <c r="L39" s="64"/>
      <c r="M39" s="64"/>
      <c r="N39" s="64"/>
      <c r="O39" s="64"/>
    </row>
    <row r="40" spans="1:15" s="1" customFormat="1" ht="14.1" customHeight="1" x14ac:dyDescent="0.2">
      <c r="A40" s="20"/>
      <c r="B40" s="181" t="s">
        <v>1433</v>
      </c>
      <c r="C40" s="181" t="s">
        <v>1310</v>
      </c>
      <c r="D40" s="28"/>
      <c r="E40" s="28"/>
      <c r="F40" s="64"/>
      <c r="G40" s="21"/>
      <c r="H40" s="64"/>
      <c r="I40" s="64"/>
      <c r="J40" s="64"/>
      <c r="K40" s="64"/>
      <c r="L40" s="64"/>
      <c r="M40" s="64"/>
      <c r="N40" s="64"/>
      <c r="O40" s="64"/>
    </row>
    <row r="41" spans="1:15" s="1" customFormat="1" ht="15" customHeight="1" x14ac:dyDescent="0.2">
      <c r="A41" s="20"/>
      <c r="B41" s="181" t="s">
        <v>1434</v>
      </c>
      <c r="C41" s="181" t="s">
        <v>1435</v>
      </c>
      <c r="D41" s="28"/>
      <c r="E41" s="28"/>
      <c r="F41" s="64"/>
      <c r="G41" s="21"/>
      <c r="H41" s="64"/>
      <c r="I41" s="64"/>
      <c r="J41" s="64"/>
      <c r="K41" s="64"/>
      <c r="L41" s="64"/>
      <c r="M41" s="64"/>
      <c r="N41" s="64"/>
      <c r="O41" s="64"/>
    </row>
    <row r="42" spans="1:15" s="1" customFormat="1" ht="54.95" customHeight="1" x14ac:dyDescent="0.2">
      <c r="A42" s="20"/>
      <c r="B42" s="181" t="s">
        <v>1436</v>
      </c>
      <c r="C42" s="181" t="s">
        <v>1437</v>
      </c>
      <c r="D42" s="28"/>
      <c r="E42" s="28"/>
      <c r="F42" s="64"/>
      <c r="G42" s="21"/>
      <c r="H42" s="64"/>
      <c r="I42" s="64"/>
      <c r="J42" s="64"/>
      <c r="K42" s="64"/>
      <c r="L42" s="64"/>
      <c r="M42" s="64"/>
      <c r="N42" s="64"/>
      <c r="O42" s="64"/>
    </row>
    <row r="43" spans="1:15" s="1" customFormat="1" ht="65.099999999999994" customHeight="1" x14ac:dyDescent="0.2">
      <c r="A43" s="20"/>
      <c r="B43" s="181" t="s">
        <v>1438</v>
      </c>
      <c r="C43" s="181" t="s">
        <v>1439</v>
      </c>
      <c r="D43" s="28"/>
      <c r="E43" s="28"/>
      <c r="F43" s="64"/>
      <c r="G43" s="21"/>
      <c r="H43" s="64"/>
      <c r="I43" s="64"/>
      <c r="J43" s="64"/>
      <c r="K43" s="64"/>
      <c r="L43" s="64"/>
      <c r="M43" s="64"/>
      <c r="N43" s="64"/>
      <c r="O43" s="64"/>
    </row>
    <row r="44" spans="1:15" s="1" customFormat="1" ht="63.95" customHeight="1" x14ac:dyDescent="0.2">
      <c r="A44" s="20"/>
      <c r="B44" s="181" t="s">
        <v>1440</v>
      </c>
      <c r="C44" s="181" t="s">
        <v>1441</v>
      </c>
      <c r="D44" s="28"/>
      <c r="E44" s="28"/>
      <c r="F44" s="64"/>
      <c r="G44" s="21"/>
      <c r="H44" s="64"/>
      <c r="I44" s="64"/>
      <c r="J44" s="64"/>
      <c r="K44" s="64"/>
      <c r="L44" s="64"/>
      <c r="M44" s="64"/>
      <c r="N44" s="64"/>
      <c r="O44" s="64"/>
    </row>
    <row r="45" spans="1:15" s="1" customFormat="1" ht="45" customHeight="1" x14ac:dyDescent="0.2">
      <c r="A45" s="20"/>
      <c r="B45" s="529" t="s">
        <v>1442</v>
      </c>
      <c r="C45" s="181" t="s">
        <v>527</v>
      </c>
      <c r="D45" s="28"/>
      <c r="E45" s="28"/>
      <c r="F45" s="64"/>
      <c r="G45" s="21"/>
      <c r="H45" s="64"/>
      <c r="I45" s="64"/>
      <c r="J45" s="64"/>
      <c r="K45" s="64"/>
      <c r="L45" s="64"/>
      <c r="M45" s="64"/>
      <c r="N45" s="64"/>
      <c r="O45" s="64"/>
    </row>
    <row r="46" spans="1:15" s="1" customFormat="1" ht="39.950000000000003" customHeight="1" x14ac:dyDescent="0.2">
      <c r="A46" s="20"/>
      <c r="B46" s="529" t="s">
        <v>1443</v>
      </c>
      <c r="C46" s="181" t="s">
        <v>1444</v>
      </c>
      <c r="D46" s="28"/>
      <c r="E46" s="28"/>
      <c r="F46" s="64"/>
      <c r="G46" s="21"/>
      <c r="H46" s="64"/>
      <c r="I46" s="64"/>
      <c r="J46" s="64"/>
      <c r="K46" s="64"/>
      <c r="L46" s="64"/>
      <c r="M46" s="64"/>
      <c r="N46" s="64"/>
      <c r="O46" s="64"/>
    </row>
    <row r="47" spans="1:15" s="1" customFormat="1" ht="31.5" customHeight="1" x14ac:dyDescent="0.2">
      <c r="A47" s="20"/>
      <c r="B47" s="181" t="s">
        <v>1445</v>
      </c>
      <c r="C47" s="181" t="s">
        <v>609</v>
      </c>
      <c r="D47" s="28"/>
      <c r="E47" s="28"/>
      <c r="F47" s="64"/>
      <c r="G47" s="21"/>
      <c r="H47" s="64"/>
      <c r="I47" s="64"/>
      <c r="J47" s="64"/>
      <c r="K47" s="64"/>
      <c r="L47" s="64"/>
      <c r="M47" s="64"/>
      <c r="N47" s="64"/>
      <c r="O47" s="64"/>
    </row>
    <row r="48" spans="1:15" s="1" customFormat="1" ht="103.5" customHeight="1" x14ac:dyDescent="0.2">
      <c r="A48" s="20"/>
      <c r="B48" s="685" t="s">
        <v>1446</v>
      </c>
      <c r="C48" s="685"/>
      <c r="D48" s="28"/>
      <c r="E48" s="28"/>
      <c r="F48" s="64"/>
      <c r="G48" s="21"/>
      <c r="H48" s="64"/>
      <c r="I48" s="64"/>
      <c r="J48" s="64"/>
      <c r="K48" s="64"/>
      <c r="L48" s="64"/>
      <c r="M48" s="64"/>
      <c r="N48" s="64"/>
      <c r="O48" s="64"/>
    </row>
    <row r="49" spans="1:15" s="1" customFormat="1" ht="15" customHeight="1" x14ac:dyDescent="0.2">
      <c r="A49" s="20"/>
      <c r="B49" s="20"/>
      <c r="C49" s="28"/>
      <c r="D49" s="28"/>
      <c r="E49" s="28"/>
      <c r="F49" s="64"/>
      <c r="G49" s="21"/>
      <c r="H49" s="64"/>
      <c r="I49" s="64"/>
      <c r="J49" s="64"/>
      <c r="K49" s="64"/>
      <c r="L49" s="64"/>
      <c r="M49" s="64"/>
      <c r="N49" s="64"/>
      <c r="O49" s="64"/>
    </row>
    <row r="50" spans="1:15" s="1" customFormat="1" ht="15" customHeight="1" x14ac:dyDescent="0.2">
      <c r="A50" s="20"/>
      <c r="B50" s="530" t="s">
        <v>1447</v>
      </c>
      <c r="C50" s="28"/>
      <c r="D50" s="28"/>
      <c r="E50" s="28"/>
      <c r="F50" s="64"/>
      <c r="G50" s="21"/>
      <c r="H50" s="64"/>
      <c r="I50" s="64"/>
      <c r="J50" s="64"/>
      <c r="K50" s="64"/>
      <c r="L50" s="64"/>
      <c r="M50" s="64"/>
      <c r="N50" s="64"/>
      <c r="O50" s="64"/>
    </row>
    <row r="51" spans="1:15" s="1" customFormat="1" ht="15" customHeight="1" x14ac:dyDescent="0.2">
      <c r="A51" s="20"/>
      <c r="B51" s="27"/>
      <c r="C51" s="28"/>
      <c r="D51" s="28"/>
      <c r="E51" s="28"/>
      <c r="F51" s="64"/>
      <c r="G51" s="21"/>
      <c r="H51" s="64"/>
      <c r="I51" s="64"/>
      <c r="J51" s="64"/>
      <c r="K51" s="64"/>
      <c r="L51" s="64"/>
      <c r="M51" s="64"/>
      <c r="N51" s="64"/>
      <c r="O51" s="64"/>
    </row>
    <row r="52" spans="1:15" s="1" customFormat="1" ht="15" customHeight="1" x14ac:dyDescent="0.2">
      <c r="A52" s="20"/>
      <c r="B52" s="27"/>
      <c r="C52" s="28"/>
      <c r="D52" s="28"/>
      <c r="E52" s="28"/>
      <c r="F52" s="64"/>
      <c r="G52" s="21"/>
      <c r="H52" s="64"/>
      <c r="I52" s="64"/>
      <c r="J52" s="64"/>
      <c r="K52" s="64"/>
      <c r="L52" s="64"/>
      <c r="M52" s="64"/>
      <c r="N52" s="64"/>
      <c r="O52" s="64"/>
    </row>
    <row r="53" spans="1:15" s="1" customFormat="1" ht="15" customHeight="1" x14ac:dyDescent="0.2">
      <c r="A53" s="20"/>
      <c r="B53" s="27"/>
      <c r="C53" s="28"/>
      <c r="D53" s="28"/>
      <c r="E53" s="28"/>
      <c r="F53" s="64"/>
      <c r="G53" s="21"/>
      <c r="H53" s="64"/>
      <c r="I53" s="64"/>
      <c r="J53" s="64"/>
      <c r="K53" s="64"/>
      <c r="L53" s="64"/>
      <c r="M53" s="64"/>
      <c r="N53" s="64"/>
      <c r="O53" s="64"/>
    </row>
    <row r="54" spans="1:15" s="1" customFormat="1" ht="15" customHeight="1" x14ac:dyDescent="0.2">
      <c r="A54" s="20"/>
      <c r="B54" s="27"/>
      <c r="C54" s="28"/>
      <c r="D54" s="28"/>
      <c r="E54" s="28"/>
      <c r="F54" s="64"/>
      <c r="G54" s="21"/>
      <c r="H54" s="64"/>
      <c r="I54" s="64"/>
      <c r="J54" s="64"/>
      <c r="K54" s="64"/>
      <c r="L54" s="64"/>
      <c r="M54" s="64"/>
      <c r="N54" s="64"/>
      <c r="O54" s="64"/>
    </row>
    <row r="55" spans="1:15" s="1" customFormat="1" ht="15" customHeight="1" x14ac:dyDescent="0.2">
      <c r="A55" s="20"/>
      <c r="B55" s="27"/>
      <c r="C55" s="28"/>
      <c r="D55" s="28"/>
      <c r="E55" s="28"/>
      <c r="F55" s="64"/>
      <c r="G55" s="21"/>
      <c r="H55" s="64"/>
      <c r="I55" s="64"/>
      <c r="J55" s="64"/>
      <c r="K55" s="64"/>
      <c r="L55" s="64"/>
      <c r="M55" s="64"/>
      <c r="N55" s="64"/>
      <c r="O55" s="64"/>
    </row>
    <row r="56" spans="1:15" s="1" customFormat="1" ht="15" customHeight="1" x14ac:dyDescent="0.2">
      <c r="A56" s="20"/>
      <c r="B56" s="20"/>
      <c r="C56" s="28"/>
      <c r="D56" s="28"/>
      <c r="E56" s="28"/>
      <c r="F56" s="64"/>
      <c r="G56" s="21"/>
      <c r="H56" s="64"/>
      <c r="I56" s="64"/>
      <c r="J56" s="64"/>
      <c r="K56" s="64"/>
      <c r="L56" s="64"/>
      <c r="M56" s="64"/>
      <c r="N56" s="64"/>
      <c r="O56" s="64"/>
    </row>
    <row r="57" spans="1:15" s="1" customFormat="1" ht="15" customHeight="1" x14ac:dyDescent="0.2">
      <c r="A57" s="20"/>
      <c r="B57" s="27"/>
      <c r="C57" s="28"/>
      <c r="D57" s="28"/>
      <c r="E57" s="28"/>
      <c r="F57" s="64"/>
      <c r="G57" s="21"/>
      <c r="H57" s="64"/>
      <c r="I57" s="64"/>
      <c r="J57" s="64"/>
      <c r="K57" s="64"/>
      <c r="L57" s="64"/>
      <c r="M57" s="64"/>
      <c r="N57" s="64"/>
      <c r="O57" s="64"/>
    </row>
    <row r="58" spans="1:15" s="1" customFormat="1" ht="15" customHeight="1" x14ac:dyDescent="0.2">
      <c r="A58" s="20"/>
      <c r="B58" s="27"/>
      <c r="C58" s="28"/>
      <c r="D58" s="28"/>
      <c r="E58" s="28"/>
      <c r="F58" s="64"/>
      <c r="G58" s="21"/>
      <c r="H58" s="64"/>
      <c r="I58" s="64"/>
      <c r="J58" s="64"/>
      <c r="K58" s="64"/>
      <c r="L58" s="64"/>
      <c r="M58" s="64"/>
      <c r="N58" s="64"/>
      <c r="O58" s="64"/>
    </row>
    <row r="59" spans="1:15" s="1" customFormat="1" ht="15" customHeight="1" x14ac:dyDescent="0.2">
      <c r="A59" s="20"/>
      <c r="B59" s="27"/>
      <c r="C59" s="28"/>
      <c r="D59" s="28"/>
      <c r="E59" s="28"/>
      <c r="F59" s="64"/>
      <c r="G59" s="21"/>
      <c r="H59" s="64"/>
      <c r="I59" s="64"/>
      <c r="J59" s="64"/>
      <c r="K59" s="64"/>
      <c r="L59" s="64"/>
      <c r="M59" s="64"/>
      <c r="N59" s="64"/>
      <c r="O59" s="64"/>
    </row>
    <row r="60" spans="1:15" s="1" customFormat="1" ht="15" customHeight="1" x14ac:dyDescent="0.2">
      <c r="A60" s="20"/>
      <c r="B60" s="27"/>
      <c r="C60" s="28"/>
      <c r="D60" s="28"/>
      <c r="E60" s="28"/>
      <c r="F60" s="64"/>
      <c r="G60" s="21"/>
      <c r="H60" s="64"/>
      <c r="I60" s="64"/>
      <c r="J60" s="64"/>
      <c r="K60" s="64"/>
      <c r="L60" s="64"/>
      <c r="M60" s="64"/>
      <c r="N60" s="64"/>
      <c r="O60" s="64"/>
    </row>
    <row r="61" spans="1:15" s="1" customFormat="1" ht="15" customHeight="1" x14ac:dyDescent="0.2">
      <c r="A61" s="20"/>
      <c r="B61" s="27"/>
      <c r="C61" s="28"/>
      <c r="D61" s="28"/>
      <c r="E61" s="28"/>
      <c r="F61" s="64"/>
      <c r="G61" s="21"/>
      <c r="H61" s="64"/>
      <c r="I61" s="64"/>
      <c r="J61" s="64"/>
      <c r="K61" s="64"/>
      <c r="L61" s="64"/>
      <c r="M61" s="64"/>
      <c r="N61" s="64"/>
      <c r="O61" s="64"/>
    </row>
    <row r="62" spans="1:15" s="1" customFormat="1" ht="15" customHeight="1" x14ac:dyDescent="0.2">
      <c r="A62" s="20"/>
      <c r="B62" s="27"/>
      <c r="C62" s="28"/>
      <c r="D62" s="28"/>
      <c r="E62" s="28"/>
      <c r="F62" s="64"/>
      <c r="G62" s="21"/>
      <c r="H62" s="64"/>
      <c r="I62" s="64"/>
      <c r="J62" s="64"/>
      <c r="K62" s="64"/>
      <c r="L62" s="64"/>
      <c r="M62" s="64"/>
      <c r="N62" s="64"/>
      <c r="O62" s="64"/>
    </row>
    <row r="63" spans="1:15" s="1" customFormat="1" ht="15" customHeight="1" x14ac:dyDescent="0.2">
      <c r="A63" s="20"/>
      <c r="B63" s="27"/>
      <c r="C63" s="28"/>
      <c r="D63" s="28"/>
      <c r="E63" s="28"/>
      <c r="F63" s="64"/>
      <c r="G63" s="21"/>
      <c r="H63" s="64"/>
      <c r="I63" s="64"/>
      <c r="J63" s="64"/>
      <c r="K63" s="64"/>
      <c r="L63" s="64"/>
      <c r="M63" s="64"/>
      <c r="N63" s="64"/>
      <c r="O63" s="64"/>
    </row>
    <row r="64" spans="1:15" s="1" customFormat="1" ht="15" customHeight="1" x14ac:dyDescent="0.2">
      <c r="A64" s="20"/>
      <c r="B64" s="27"/>
      <c r="C64" s="28"/>
      <c r="D64" s="28"/>
      <c r="E64" s="28"/>
      <c r="F64" s="64"/>
      <c r="G64" s="21"/>
      <c r="H64" s="64"/>
      <c r="I64" s="64"/>
      <c r="J64" s="64"/>
      <c r="K64" s="64"/>
      <c r="L64" s="64"/>
      <c r="M64" s="64"/>
      <c r="N64" s="64"/>
      <c r="O64" s="64"/>
    </row>
    <row r="65" spans="1:15" s="1" customFormat="1" ht="15" customHeight="1" x14ac:dyDescent="0.2">
      <c r="A65" s="20"/>
      <c r="B65" s="27"/>
      <c r="C65" s="28"/>
      <c r="D65" s="28"/>
      <c r="E65" s="28"/>
      <c r="F65" s="64"/>
      <c r="G65" s="21"/>
      <c r="H65" s="64"/>
      <c r="I65" s="64"/>
      <c r="J65" s="64"/>
      <c r="K65" s="64"/>
      <c r="L65" s="64"/>
      <c r="M65" s="64"/>
      <c r="N65" s="64"/>
      <c r="O65" s="64"/>
    </row>
    <row r="66" spans="1:15" s="1" customFormat="1" ht="15" customHeight="1" x14ac:dyDescent="0.2">
      <c r="A66" s="20"/>
      <c r="B66" s="27"/>
      <c r="C66" s="28"/>
      <c r="D66" s="28"/>
      <c r="E66" s="28"/>
      <c r="F66" s="64"/>
      <c r="G66" s="21"/>
      <c r="H66" s="64"/>
      <c r="I66" s="64"/>
      <c r="J66" s="64"/>
      <c r="K66" s="64"/>
      <c r="L66" s="64"/>
      <c r="M66" s="64"/>
      <c r="N66" s="64"/>
      <c r="O66" s="64"/>
    </row>
    <row r="67" spans="1:15" s="1" customFormat="1" ht="15" customHeight="1" x14ac:dyDescent="0.2">
      <c r="A67" s="20"/>
      <c r="B67" s="27"/>
      <c r="C67" s="28"/>
      <c r="D67" s="28"/>
      <c r="E67" s="28"/>
      <c r="F67" s="64"/>
      <c r="G67" s="21"/>
      <c r="H67" s="64"/>
      <c r="I67" s="64"/>
      <c r="J67" s="64"/>
      <c r="K67" s="64"/>
      <c r="L67" s="64"/>
      <c r="M67" s="64"/>
      <c r="N67" s="64"/>
      <c r="O67" s="64"/>
    </row>
    <row r="68" spans="1:15" s="1" customFormat="1" ht="15" customHeight="1" x14ac:dyDescent="0.2">
      <c r="A68" s="20"/>
      <c r="B68" s="27"/>
      <c r="C68" s="28"/>
      <c r="D68" s="28"/>
      <c r="E68" s="28"/>
      <c r="F68" s="64"/>
      <c r="G68" s="21"/>
      <c r="H68" s="64"/>
      <c r="I68" s="64"/>
      <c r="J68" s="64"/>
      <c r="K68" s="64"/>
      <c r="L68" s="64"/>
      <c r="M68" s="64"/>
      <c r="N68" s="64"/>
      <c r="O68" s="64"/>
    </row>
    <row r="69" spans="1:15" s="1" customFormat="1" ht="15" customHeight="1" x14ac:dyDescent="0.2">
      <c r="A69" s="20"/>
      <c r="B69" s="27"/>
      <c r="C69" s="28"/>
      <c r="D69" s="28"/>
      <c r="E69" s="28"/>
      <c r="F69" s="64"/>
      <c r="G69" s="21"/>
      <c r="H69" s="64"/>
      <c r="I69" s="64"/>
      <c r="J69" s="64"/>
      <c r="K69" s="64"/>
      <c r="L69" s="64"/>
      <c r="M69" s="64"/>
      <c r="N69" s="64"/>
      <c r="O69" s="64"/>
    </row>
    <row r="70" spans="1:15" s="1" customFormat="1" ht="15" customHeight="1" x14ac:dyDescent="0.2">
      <c r="A70" s="20"/>
      <c r="B70" s="27"/>
      <c r="C70" s="28"/>
      <c r="D70" s="28"/>
      <c r="E70" s="28"/>
      <c r="F70" s="64"/>
      <c r="G70" s="21"/>
      <c r="H70" s="64"/>
      <c r="I70" s="64"/>
      <c r="J70" s="64"/>
      <c r="K70" s="64"/>
      <c r="L70" s="64"/>
      <c r="M70" s="64"/>
      <c r="N70" s="64"/>
      <c r="O70" s="64"/>
    </row>
    <row r="71" spans="1:15" s="1" customFormat="1" ht="15" customHeight="1" x14ac:dyDescent="0.2">
      <c r="A71" s="20"/>
      <c r="B71" s="27"/>
      <c r="C71" s="28"/>
      <c r="D71" s="28"/>
      <c r="E71" s="28"/>
      <c r="F71" s="64"/>
      <c r="G71" s="21"/>
      <c r="H71" s="64"/>
      <c r="I71" s="64"/>
      <c r="J71" s="64"/>
      <c r="K71" s="64"/>
      <c r="L71" s="64"/>
      <c r="M71" s="64"/>
      <c r="N71" s="64"/>
      <c r="O71" s="64"/>
    </row>
    <row r="72" spans="1:15" s="1" customFormat="1" ht="15" customHeight="1" x14ac:dyDescent="0.2">
      <c r="A72" s="20"/>
      <c r="B72" s="27"/>
      <c r="C72" s="28"/>
      <c r="D72" s="28"/>
      <c r="E72" s="28"/>
      <c r="F72" s="64"/>
      <c r="G72" s="21"/>
      <c r="H72" s="64"/>
      <c r="I72" s="64"/>
      <c r="J72" s="64"/>
      <c r="K72" s="64"/>
      <c r="L72" s="64"/>
      <c r="M72" s="64"/>
      <c r="N72" s="64"/>
      <c r="O72" s="64"/>
    </row>
    <row r="73" spans="1:15" s="1" customFormat="1" ht="15" customHeight="1" x14ac:dyDescent="0.2">
      <c r="A73" s="20"/>
      <c r="B73" s="27"/>
      <c r="C73" s="28"/>
      <c r="D73" s="28"/>
      <c r="E73" s="28"/>
      <c r="F73" s="64"/>
      <c r="G73" s="21"/>
      <c r="H73" s="64"/>
      <c r="I73" s="64"/>
      <c r="J73" s="64"/>
      <c r="K73" s="64"/>
      <c r="L73" s="64"/>
      <c r="M73" s="64"/>
      <c r="N73" s="64"/>
      <c r="O73" s="64"/>
    </row>
    <row r="74" spans="1:15" s="1" customFormat="1" ht="15" customHeight="1" x14ac:dyDescent="0.2">
      <c r="A74" s="20"/>
      <c r="B74" s="27"/>
      <c r="C74" s="28"/>
      <c r="D74" s="28"/>
      <c r="E74" s="28"/>
      <c r="F74" s="64"/>
      <c r="G74" s="21"/>
      <c r="H74" s="64"/>
      <c r="I74" s="64"/>
      <c r="J74" s="64"/>
      <c r="K74" s="64"/>
      <c r="L74" s="64"/>
      <c r="M74" s="64"/>
      <c r="N74" s="64"/>
      <c r="O74" s="64"/>
    </row>
    <row r="75" spans="1:15" s="1" customFormat="1" ht="15" customHeight="1" x14ac:dyDescent="0.2">
      <c r="A75" s="20"/>
      <c r="B75" s="27"/>
      <c r="C75" s="28"/>
      <c r="D75" s="28"/>
      <c r="E75" s="28"/>
      <c r="F75" s="64"/>
      <c r="G75" s="21"/>
      <c r="H75" s="64"/>
      <c r="I75" s="64"/>
      <c r="J75" s="64"/>
      <c r="K75" s="64"/>
      <c r="L75" s="64"/>
      <c r="M75" s="64"/>
      <c r="N75" s="64"/>
      <c r="O75" s="64"/>
    </row>
    <row r="76" spans="1:15" s="1" customFormat="1" ht="15" customHeight="1" x14ac:dyDescent="0.2">
      <c r="A76" s="20"/>
      <c r="B76" s="27"/>
      <c r="C76" s="28"/>
      <c r="D76" s="28"/>
      <c r="E76" s="28"/>
      <c r="F76" s="64"/>
      <c r="G76" s="21"/>
      <c r="H76" s="64"/>
      <c r="I76" s="64"/>
      <c r="J76" s="64"/>
      <c r="K76" s="64"/>
      <c r="L76" s="64"/>
      <c r="M76" s="64"/>
      <c r="N76" s="64"/>
      <c r="O76" s="64"/>
    </row>
    <row r="77" spans="1:15" s="1" customFormat="1" ht="15" customHeight="1" x14ac:dyDescent="0.2">
      <c r="A77" s="20"/>
      <c r="B77" s="27"/>
      <c r="C77" s="28"/>
      <c r="D77" s="28"/>
      <c r="E77" s="28"/>
      <c r="F77" s="64"/>
      <c r="G77" s="21"/>
      <c r="H77" s="64"/>
      <c r="I77" s="64"/>
      <c r="J77" s="64"/>
      <c r="K77" s="64"/>
      <c r="L77" s="64"/>
      <c r="M77" s="64"/>
      <c r="N77" s="64"/>
      <c r="O77" s="64"/>
    </row>
    <row r="78" spans="1:15" s="1" customFormat="1" ht="15" customHeight="1" x14ac:dyDescent="0.3">
      <c r="A78" s="20"/>
      <c r="B78" s="698" t="s">
        <v>255</v>
      </c>
      <c r="C78" s="698"/>
      <c r="D78" s="698"/>
      <c r="E78" s="698"/>
      <c r="F78" s="488"/>
      <c r="G78" s="21"/>
      <c r="H78" s="64"/>
      <c r="I78" s="64"/>
      <c r="J78" s="64"/>
      <c r="K78" s="64"/>
      <c r="L78" s="64"/>
      <c r="M78" s="64"/>
      <c r="N78" s="64"/>
      <c r="O78" s="64"/>
    </row>
    <row r="79" spans="1:15" s="1" customFormat="1" ht="15" customHeight="1" x14ac:dyDescent="0.2">
      <c r="A79" s="20"/>
      <c r="B79" s="204" t="s">
        <v>256</v>
      </c>
      <c r="C79" s="28"/>
      <c r="D79" s="28"/>
      <c r="E79" s="28"/>
      <c r="F79" s="64"/>
      <c r="G79" s="21"/>
      <c r="H79" s="64"/>
      <c r="I79" s="64"/>
      <c r="J79" s="64"/>
      <c r="K79" s="64"/>
      <c r="L79" s="64"/>
      <c r="M79" s="64"/>
      <c r="N79" s="64"/>
      <c r="O79" s="64"/>
    </row>
    <row r="80" spans="1:15" s="1" customFormat="1" ht="15" customHeight="1" x14ac:dyDescent="0.2">
      <c r="A80" s="20"/>
      <c r="B80" s="27"/>
      <c r="C80" s="28"/>
      <c r="D80" s="28"/>
      <c r="E80" s="28"/>
      <c r="F80" s="64"/>
      <c r="G80" s="21"/>
      <c r="H80" s="64"/>
      <c r="I80" s="64"/>
      <c r="J80" s="64"/>
      <c r="K80" s="64"/>
      <c r="L80" s="64"/>
      <c r="M80" s="64"/>
      <c r="N80" s="64"/>
      <c r="O80" s="64"/>
    </row>
    <row r="81" spans="1:15" s="1" customFormat="1" ht="15" customHeight="1" x14ac:dyDescent="0.2">
      <c r="A81" s="20"/>
      <c r="B81" s="410" t="s">
        <v>444</v>
      </c>
      <c r="C81" s="410" t="s">
        <v>302</v>
      </c>
      <c r="D81" s="410" t="s">
        <v>306</v>
      </c>
      <c r="E81" s="410" t="s">
        <v>310</v>
      </c>
      <c r="F81" s="64"/>
      <c r="G81" s="21"/>
      <c r="H81" s="64"/>
      <c r="I81" s="64"/>
      <c r="J81" s="64"/>
      <c r="K81" s="64"/>
      <c r="L81" s="64"/>
      <c r="M81" s="64"/>
      <c r="N81" s="64"/>
      <c r="O81" s="64"/>
    </row>
    <row r="82" spans="1:15" s="1" customFormat="1" ht="45" customHeight="1" x14ac:dyDescent="0.2">
      <c r="A82" s="20"/>
      <c r="B82" s="181" t="s">
        <v>1448</v>
      </c>
      <c r="C82" s="181" t="s">
        <v>1449</v>
      </c>
      <c r="D82" s="181" t="s">
        <v>1449</v>
      </c>
      <c r="E82" s="181" t="s">
        <v>1450</v>
      </c>
      <c r="F82" s="64"/>
      <c r="G82" s="21"/>
      <c r="H82" s="64"/>
      <c r="I82" s="64"/>
      <c r="J82" s="64"/>
      <c r="K82" s="64"/>
      <c r="L82" s="64"/>
      <c r="M82" s="64"/>
      <c r="N82" s="64"/>
      <c r="O82" s="64"/>
    </row>
    <row r="83" spans="1:15" s="1" customFormat="1" ht="60.95" customHeight="1" x14ac:dyDescent="0.2">
      <c r="A83" s="20"/>
      <c r="B83" s="181" t="s">
        <v>1451</v>
      </c>
      <c r="C83" s="181" t="s">
        <v>1452</v>
      </c>
      <c r="D83" s="181" t="s">
        <v>1452</v>
      </c>
      <c r="E83" s="181" t="s">
        <v>1453</v>
      </c>
      <c r="F83" s="64"/>
      <c r="G83" s="21"/>
      <c r="H83" s="64"/>
      <c r="I83" s="64"/>
      <c r="J83" s="64"/>
      <c r="K83" s="64"/>
      <c r="L83" s="64"/>
      <c r="M83" s="64"/>
      <c r="N83" s="64"/>
      <c r="O83" s="64"/>
    </row>
    <row r="84" spans="1:15" s="1" customFormat="1" ht="30" customHeight="1" x14ac:dyDescent="0.2">
      <c r="A84" s="20"/>
      <c r="B84" s="181" t="s">
        <v>1454</v>
      </c>
      <c r="C84" s="181" t="s">
        <v>1455</v>
      </c>
      <c r="D84" s="181" t="s">
        <v>1455</v>
      </c>
      <c r="E84" s="181" t="s">
        <v>1456</v>
      </c>
      <c r="F84" s="64"/>
      <c r="G84" s="21"/>
      <c r="H84" s="64"/>
      <c r="I84" s="64"/>
      <c r="J84" s="64"/>
      <c r="K84" s="64"/>
      <c r="L84" s="64"/>
      <c r="M84" s="64"/>
      <c r="N84" s="64"/>
      <c r="O84" s="64"/>
    </row>
    <row r="85" spans="1:15" s="1" customFormat="1" ht="15" customHeight="1" x14ac:dyDescent="0.2">
      <c r="A85" s="20"/>
      <c r="B85" s="27"/>
      <c r="C85" s="28"/>
      <c r="D85" s="28"/>
      <c r="E85" s="28"/>
      <c r="F85" s="64"/>
      <c r="G85" s="21"/>
      <c r="H85" s="64"/>
      <c r="I85" s="64"/>
      <c r="J85" s="64"/>
      <c r="K85" s="64"/>
      <c r="L85" s="64"/>
      <c r="M85" s="64"/>
      <c r="N85" s="64"/>
      <c r="O85" s="64"/>
    </row>
    <row r="86" spans="1:15" s="1" customFormat="1" ht="15" customHeight="1" x14ac:dyDescent="0.3">
      <c r="A86" s="20"/>
      <c r="B86" s="698" t="s">
        <v>257</v>
      </c>
      <c r="C86" s="698"/>
      <c r="D86" s="698"/>
      <c r="E86" s="698"/>
      <c r="F86" s="488"/>
      <c r="G86" s="21"/>
      <c r="H86" s="64"/>
      <c r="I86" s="64"/>
      <c r="J86" s="64"/>
      <c r="K86" s="64"/>
      <c r="L86" s="64"/>
      <c r="M86" s="64"/>
      <c r="N86" s="64"/>
      <c r="O86" s="64"/>
    </row>
    <row r="87" spans="1:15" s="1" customFormat="1" ht="15" customHeight="1" x14ac:dyDescent="0.2">
      <c r="A87" s="20"/>
      <c r="B87" s="204" t="s">
        <v>258</v>
      </c>
      <c r="C87" s="28"/>
      <c r="D87" s="28"/>
      <c r="E87" s="28"/>
      <c r="F87" s="64"/>
      <c r="G87" s="21"/>
      <c r="H87" s="64"/>
      <c r="I87" s="64"/>
      <c r="J87" s="64"/>
      <c r="K87" s="64"/>
      <c r="L87" s="64"/>
      <c r="M87" s="64"/>
      <c r="N87" s="64"/>
      <c r="O87" s="64"/>
    </row>
    <row r="88" spans="1:15" s="1" customFormat="1" ht="15" customHeight="1" x14ac:dyDescent="0.2">
      <c r="A88" s="20"/>
      <c r="B88" s="27"/>
      <c r="C88" s="28"/>
      <c r="D88" s="28"/>
      <c r="E88" s="28"/>
      <c r="F88" s="64"/>
      <c r="G88" s="21"/>
      <c r="H88" s="64"/>
      <c r="I88" s="64"/>
      <c r="J88" s="64"/>
      <c r="K88" s="64"/>
      <c r="L88" s="64"/>
      <c r="M88" s="64"/>
      <c r="N88" s="64"/>
      <c r="O88" s="64"/>
    </row>
    <row r="89" spans="1:15" s="1" customFormat="1" ht="15" customHeight="1" x14ac:dyDescent="0.2">
      <c r="A89" s="20"/>
      <c r="B89" s="537" t="s">
        <v>1457</v>
      </c>
      <c r="C89" s="537" t="s">
        <v>458</v>
      </c>
      <c r="D89" s="537" t="s">
        <v>459</v>
      </c>
      <c r="E89" s="537" t="s">
        <v>460</v>
      </c>
      <c r="F89" s="537" t="s">
        <v>461</v>
      </c>
      <c r="G89" s="21"/>
      <c r="H89" s="64"/>
      <c r="I89" s="64"/>
      <c r="J89" s="64"/>
      <c r="K89" s="64"/>
      <c r="L89" s="64"/>
      <c r="M89" s="64"/>
      <c r="N89" s="64"/>
      <c r="O89" s="64"/>
    </row>
    <row r="90" spans="1:15" s="1" customFormat="1" ht="15" customHeight="1" x14ac:dyDescent="0.2">
      <c r="A90" s="20"/>
      <c r="B90" s="277" t="s">
        <v>317</v>
      </c>
      <c r="C90" s="540">
        <v>1946.65</v>
      </c>
      <c r="D90" s="540">
        <v>1660.1599999999999</v>
      </c>
      <c r="E90" s="540">
        <v>1254.54</v>
      </c>
      <c r="F90" s="540" t="s">
        <v>470</v>
      </c>
      <c r="G90" s="21"/>
      <c r="H90" s="64"/>
      <c r="I90" s="64"/>
      <c r="J90" s="64"/>
      <c r="K90" s="64"/>
      <c r="L90" s="64"/>
      <c r="M90" s="64"/>
      <c r="N90" s="64"/>
      <c r="O90" s="64"/>
    </row>
    <row r="91" spans="1:15" s="1" customFormat="1" ht="15" customHeight="1" x14ac:dyDescent="0.2">
      <c r="A91" s="20"/>
      <c r="B91" s="191" t="s">
        <v>1458</v>
      </c>
      <c r="C91" s="538">
        <v>694.19</v>
      </c>
      <c r="D91" s="538">
        <v>148.13999999999999</v>
      </c>
      <c r="E91" s="538">
        <v>619.66</v>
      </c>
      <c r="F91" s="539" t="s">
        <v>470</v>
      </c>
      <c r="G91" s="21"/>
      <c r="H91" s="64"/>
      <c r="I91" s="64"/>
      <c r="J91" s="64"/>
      <c r="K91" s="64"/>
      <c r="L91" s="64"/>
      <c r="M91" s="64"/>
      <c r="N91" s="64"/>
      <c r="O91" s="64"/>
    </row>
    <row r="92" spans="1:15" s="1" customFormat="1" ht="15" customHeight="1" x14ac:dyDescent="0.2">
      <c r="A92" s="20"/>
      <c r="B92" s="532" t="s">
        <v>1459</v>
      </c>
      <c r="C92" s="533">
        <v>1252.46</v>
      </c>
      <c r="D92" s="533">
        <v>1512.02</v>
      </c>
      <c r="E92" s="533">
        <v>634.88</v>
      </c>
      <c r="F92" s="534" t="s">
        <v>470</v>
      </c>
      <c r="G92" s="21"/>
      <c r="H92" s="64"/>
      <c r="I92" s="64"/>
      <c r="J92" s="64"/>
      <c r="K92" s="64"/>
      <c r="L92" s="64"/>
      <c r="M92" s="64"/>
      <c r="N92" s="64"/>
      <c r="O92" s="64"/>
    </row>
    <row r="93" spans="1:15" s="1" customFormat="1" ht="15" customHeight="1" x14ac:dyDescent="0.2">
      <c r="A93" s="20"/>
      <c r="B93" s="277" t="s">
        <v>302</v>
      </c>
      <c r="C93" s="540">
        <v>867.70999999999992</v>
      </c>
      <c r="D93" s="540">
        <v>1113.3900000000001</v>
      </c>
      <c r="E93" s="540">
        <v>1254.54</v>
      </c>
      <c r="F93" s="540" t="s">
        <v>470</v>
      </c>
      <c r="G93" s="21"/>
      <c r="H93" s="64"/>
      <c r="I93" s="64"/>
      <c r="J93" s="64"/>
      <c r="K93" s="64"/>
      <c r="L93" s="64"/>
      <c r="M93" s="64"/>
      <c r="N93" s="64"/>
      <c r="O93" s="64"/>
    </row>
    <row r="94" spans="1:15" s="1" customFormat="1" ht="15" customHeight="1" x14ac:dyDescent="0.2">
      <c r="A94" s="20"/>
      <c r="B94" s="191" t="s">
        <v>1458</v>
      </c>
      <c r="C94" s="538">
        <v>227.91</v>
      </c>
      <c r="D94" s="538">
        <v>24.43</v>
      </c>
      <c r="E94" s="538">
        <v>619.66</v>
      </c>
      <c r="F94" s="539" t="s">
        <v>470</v>
      </c>
      <c r="G94" s="21"/>
      <c r="H94" s="64"/>
      <c r="I94" s="64"/>
      <c r="J94" s="64"/>
      <c r="K94" s="64"/>
      <c r="L94" s="64"/>
      <c r="M94" s="64"/>
      <c r="N94" s="64"/>
      <c r="O94" s="64"/>
    </row>
    <row r="95" spans="1:15" s="1" customFormat="1" ht="15" customHeight="1" x14ac:dyDescent="0.2">
      <c r="A95" s="20"/>
      <c r="B95" s="532" t="s">
        <v>1459</v>
      </c>
      <c r="C95" s="533">
        <v>639.79999999999995</v>
      </c>
      <c r="D95" s="533">
        <v>1088.96</v>
      </c>
      <c r="E95" s="533">
        <v>634.88</v>
      </c>
      <c r="F95" s="534" t="s">
        <v>470</v>
      </c>
      <c r="G95" s="21"/>
      <c r="H95" s="64"/>
      <c r="I95" s="64"/>
      <c r="J95" s="64"/>
      <c r="K95" s="64"/>
      <c r="L95" s="64"/>
      <c r="M95" s="64"/>
      <c r="N95" s="64"/>
      <c r="O95" s="64"/>
    </row>
    <row r="96" spans="1:15" s="1" customFormat="1" ht="15" customHeight="1" x14ac:dyDescent="0.2">
      <c r="A96" s="20"/>
      <c r="B96" s="277" t="s">
        <v>306</v>
      </c>
      <c r="C96" s="540">
        <v>949.04</v>
      </c>
      <c r="D96" s="540">
        <v>462.77</v>
      </c>
      <c r="E96" s="540">
        <v>0</v>
      </c>
      <c r="F96" s="540" t="s">
        <v>470</v>
      </c>
      <c r="G96" s="21"/>
      <c r="H96" s="64"/>
      <c r="I96" s="64"/>
      <c r="J96" s="64"/>
      <c r="K96" s="64"/>
      <c r="L96" s="64"/>
      <c r="M96" s="64"/>
      <c r="N96" s="64"/>
      <c r="O96" s="64"/>
    </row>
    <row r="97" spans="1:15" s="1" customFormat="1" ht="15" customHeight="1" x14ac:dyDescent="0.2">
      <c r="A97" s="20"/>
      <c r="B97" s="191" t="s">
        <v>1458</v>
      </c>
      <c r="C97" s="538">
        <v>437.33</v>
      </c>
      <c r="D97" s="538">
        <v>39.71</v>
      </c>
      <c r="E97" s="538">
        <v>0</v>
      </c>
      <c r="F97" s="539" t="s">
        <v>470</v>
      </c>
      <c r="G97" s="21"/>
      <c r="H97" s="64"/>
      <c r="I97" s="64"/>
      <c r="J97" s="64"/>
      <c r="K97" s="64"/>
      <c r="L97" s="64"/>
      <c r="M97" s="64"/>
      <c r="N97" s="64"/>
      <c r="O97" s="64"/>
    </row>
    <row r="98" spans="1:15" s="1" customFormat="1" ht="15" customHeight="1" x14ac:dyDescent="0.2">
      <c r="A98" s="20"/>
      <c r="B98" s="532" t="s">
        <v>1459</v>
      </c>
      <c r="C98" s="533">
        <v>511.71</v>
      </c>
      <c r="D98" s="533">
        <v>423.06</v>
      </c>
      <c r="E98" s="533">
        <v>0</v>
      </c>
      <c r="F98" s="534" t="s">
        <v>470</v>
      </c>
      <c r="G98" s="21"/>
      <c r="H98" s="64"/>
      <c r="I98" s="64"/>
      <c r="J98" s="64"/>
      <c r="K98" s="64"/>
      <c r="L98" s="64"/>
      <c r="M98" s="64"/>
      <c r="N98" s="64"/>
      <c r="O98" s="64"/>
    </row>
    <row r="99" spans="1:15" s="1" customFormat="1" ht="15" customHeight="1" x14ac:dyDescent="0.2">
      <c r="A99" s="20"/>
      <c r="B99" s="277" t="s">
        <v>310</v>
      </c>
      <c r="C99" s="540">
        <v>129.9</v>
      </c>
      <c r="D99" s="540">
        <v>84</v>
      </c>
      <c r="E99" s="540">
        <v>0</v>
      </c>
      <c r="F99" s="540">
        <v>0</v>
      </c>
      <c r="G99" s="21"/>
      <c r="H99" s="64"/>
      <c r="I99" s="64"/>
      <c r="J99" s="64"/>
      <c r="K99" s="64"/>
      <c r="L99" s="64"/>
      <c r="M99" s="64"/>
      <c r="N99" s="64"/>
      <c r="O99" s="64"/>
    </row>
    <row r="100" spans="1:15" s="1" customFormat="1" ht="15" customHeight="1" x14ac:dyDescent="0.2">
      <c r="A100" s="20"/>
      <c r="B100" s="191" t="s">
        <v>1458</v>
      </c>
      <c r="C100" s="538">
        <v>28.950000000000003</v>
      </c>
      <c r="D100" s="538">
        <v>84</v>
      </c>
      <c r="E100" s="144"/>
      <c r="F100" s="646"/>
      <c r="G100" s="21"/>
      <c r="H100" s="64"/>
      <c r="I100" s="64"/>
      <c r="J100" s="64"/>
      <c r="K100" s="64"/>
      <c r="L100" s="64"/>
      <c r="M100" s="64"/>
      <c r="N100" s="64"/>
      <c r="O100" s="64"/>
    </row>
    <row r="101" spans="1:15" s="1" customFormat="1" ht="15" customHeight="1" x14ac:dyDescent="0.2">
      <c r="A101" s="20"/>
      <c r="B101" s="535" t="s">
        <v>1459</v>
      </c>
      <c r="C101" s="536">
        <v>100.95</v>
      </c>
      <c r="D101" s="536">
        <v>0</v>
      </c>
      <c r="E101" s="647"/>
      <c r="F101" s="648"/>
      <c r="G101" s="21"/>
      <c r="H101" s="64"/>
      <c r="I101" s="64"/>
      <c r="J101" s="64"/>
      <c r="K101" s="64"/>
      <c r="L101" s="64"/>
      <c r="M101" s="64"/>
      <c r="N101" s="64"/>
      <c r="O101" s="64"/>
    </row>
    <row r="102" spans="1:15" s="1" customFormat="1" ht="15" customHeight="1" x14ac:dyDescent="0.2">
      <c r="A102" s="20"/>
      <c r="B102" s="142"/>
      <c r="C102" s="143"/>
      <c r="D102" s="143"/>
      <c r="E102" s="144"/>
      <c r="F102" s="144"/>
      <c r="G102" s="21"/>
      <c r="H102" s="64"/>
      <c r="I102" s="64"/>
      <c r="J102" s="64"/>
      <c r="K102" s="64"/>
      <c r="L102" s="64"/>
      <c r="M102" s="64"/>
      <c r="N102" s="64"/>
      <c r="O102" s="64"/>
    </row>
    <row r="103" spans="1:15" s="1" customFormat="1" ht="15" customHeight="1" x14ac:dyDescent="0.3">
      <c r="A103" s="20"/>
      <c r="B103" s="723" t="s">
        <v>259</v>
      </c>
      <c r="C103" s="723"/>
      <c r="D103" s="723"/>
      <c r="E103" s="723"/>
      <c r="F103" s="528"/>
      <c r="G103" s="21"/>
      <c r="H103" s="64"/>
      <c r="I103" s="64"/>
      <c r="J103" s="64"/>
      <c r="K103" s="64"/>
      <c r="L103" s="64"/>
      <c r="M103" s="64"/>
      <c r="N103" s="64"/>
      <c r="O103" s="64"/>
    </row>
    <row r="104" spans="1:15" s="1" customFormat="1" ht="15" customHeight="1" x14ac:dyDescent="0.2">
      <c r="A104" s="20"/>
      <c r="B104" s="291" t="s">
        <v>260</v>
      </c>
      <c r="C104" s="44"/>
      <c r="D104" s="145"/>
      <c r="E104" s="44"/>
      <c r="F104" s="144"/>
      <c r="G104" s="21"/>
      <c r="H104" s="64"/>
      <c r="I104" s="64"/>
      <c r="J104" s="64"/>
      <c r="K104" s="64"/>
      <c r="L104" s="64"/>
      <c r="M104" s="64"/>
      <c r="N104" s="64"/>
      <c r="O104" s="64"/>
    </row>
    <row r="105" spans="1:15" s="1" customFormat="1" ht="15" customHeight="1" x14ac:dyDescent="0.2">
      <c r="A105" s="20"/>
      <c r="B105" s="142"/>
      <c r="C105" s="144"/>
      <c r="D105" s="144"/>
      <c r="E105" s="144"/>
      <c r="F105" s="144"/>
      <c r="G105" s="21"/>
      <c r="H105" s="64"/>
      <c r="I105" s="64"/>
      <c r="J105" s="64"/>
      <c r="K105" s="64"/>
      <c r="L105" s="64"/>
      <c r="M105" s="64"/>
      <c r="N105" s="64"/>
      <c r="O105" s="64"/>
    </row>
    <row r="106" spans="1:15" s="1" customFormat="1" ht="15" customHeight="1" x14ac:dyDescent="0.2">
      <c r="A106" s="20"/>
      <c r="B106" s="537" t="s">
        <v>1460</v>
      </c>
      <c r="C106" s="537" t="s">
        <v>458</v>
      </c>
      <c r="D106" s="537" t="s">
        <v>459</v>
      </c>
      <c r="E106" s="537" t="s">
        <v>460</v>
      </c>
      <c r="F106" s="537" t="s">
        <v>461</v>
      </c>
      <c r="G106" s="21"/>
      <c r="H106" s="64"/>
      <c r="I106" s="64"/>
      <c r="J106" s="64"/>
      <c r="K106" s="64"/>
      <c r="L106" s="64"/>
      <c r="M106" s="64"/>
      <c r="N106" s="64"/>
      <c r="O106" s="64"/>
    </row>
    <row r="107" spans="1:15" s="1" customFormat="1" ht="15" customHeight="1" x14ac:dyDescent="0.2">
      <c r="A107" s="20"/>
      <c r="B107" s="545" t="s">
        <v>317</v>
      </c>
      <c r="C107" s="546">
        <v>656.39999999999986</v>
      </c>
      <c r="D107" s="546">
        <v>1154.03</v>
      </c>
      <c r="E107" s="546">
        <v>465.43999999999994</v>
      </c>
      <c r="F107" s="547" t="s">
        <v>470</v>
      </c>
      <c r="G107" s="21"/>
      <c r="H107" s="64"/>
      <c r="I107" s="64"/>
      <c r="J107" s="64"/>
      <c r="K107" s="64"/>
      <c r="L107" s="64"/>
      <c r="M107" s="64"/>
      <c r="N107" s="64"/>
      <c r="O107" s="64"/>
    </row>
    <row r="108" spans="1:15" s="1" customFormat="1" ht="15" customHeight="1" x14ac:dyDescent="0.2">
      <c r="A108" s="20"/>
      <c r="B108" s="550" t="s">
        <v>1461</v>
      </c>
      <c r="C108" s="552">
        <v>139.07999999999998</v>
      </c>
      <c r="D108" s="552">
        <v>78.14</v>
      </c>
      <c r="E108" s="552">
        <v>95.16</v>
      </c>
      <c r="F108" s="553" t="s">
        <v>470</v>
      </c>
      <c r="G108" s="21"/>
      <c r="H108" s="64"/>
      <c r="I108" s="64"/>
      <c r="J108" s="64"/>
      <c r="K108" s="64"/>
      <c r="L108" s="64"/>
      <c r="M108" s="64"/>
      <c r="N108" s="64"/>
      <c r="O108" s="64"/>
    </row>
    <row r="109" spans="1:15" s="1" customFormat="1" ht="15" customHeight="1" x14ac:dyDescent="0.2">
      <c r="A109" s="20"/>
      <c r="B109" s="272" t="s">
        <v>1462</v>
      </c>
      <c r="C109" s="538">
        <v>0</v>
      </c>
      <c r="D109" s="538">
        <v>0</v>
      </c>
      <c r="E109" s="538">
        <v>0</v>
      </c>
      <c r="F109" s="548" t="s">
        <v>470</v>
      </c>
      <c r="G109" s="21"/>
      <c r="H109" s="64"/>
      <c r="I109" s="64"/>
      <c r="J109" s="64"/>
      <c r="K109" s="64"/>
      <c r="L109" s="64"/>
      <c r="M109" s="64"/>
      <c r="N109" s="64"/>
      <c r="O109" s="64"/>
    </row>
    <row r="110" spans="1:15" s="1" customFormat="1" ht="15" customHeight="1" x14ac:dyDescent="0.2">
      <c r="A110" s="20"/>
      <c r="B110" s="324" t="s">
        <v>1463</v>
      </c>
      <c r="C110" s="533">
        <v>0</v>
      </c>
      <c r="D110" s="533">
        <v>0</v>
      </c>
      <c r="E110" s="533">
        <v>0</v>
      </c>
      <c r="F110" s="542" t="s">
        <v>470</v>
      </c>
      <c r="G110" s="21"/>
      <c r="H110" s="64"/>
      <c r="I110" s="64"/>
      <c r="J110" s="64"/>
      <c r="K110" s="64"/>
      <c r="L110" s="64"/>
      <c r="M110" s="64"/>
      <c r="N110" s="64"/>
      <c r="O110" s="64"/>
    </row>
    <row r="111" spans="1:15" s="1" customFormat="1" ht="15" customHeight="1" x14ac:dyDescent="0.2">
      <c r="A111" s="20"/>
      <c r="B111" s="324" t="s">
        <v>1464</v>
      </c>
      <c r="C111" s="533">
        <v>0</v>
      </c>
      <c r="D111" s="533">
        <v>0</v>
      </c>
      <c r="E111" s="533">
        <v>0</v>
      </c>
      <c r="F111" s="542" t="s">
        <v>470</v>
      </c>
      <c r="G111" s="21"/>
      <c r="H111" s="64"/>
      <c r="I111" s="64"/>
      <c r="J111" s="64"/>
      <c r="K111" s="64"/>
      <c r="L111" s="64"/>
      <c r="M111" s="64"/>
      <c r="N111" s="64"/>
      <c r="O111" s="64"/>
    </row>
    <row r="112" spans="1:15" s="1" customFormat="1" ht="15" customHeight="1" x14ac:dyDescent="0.2">
      <c r="A112" s="20"/>
      <c r="B112" s="271" t="s">
        <v>1465</v>
      </c>
      <c r="C112" s="533">
        <v>122.1</v>
      </c>
      <c r="D112" s="533">
        <v>64.14</v>
      </c>
      <c r="E112" s="533">
        <v>95.16</v>
      </c>
      <c r="F112" s="542" t="s">
        <v>470</v>
      </c>
      <c r="G112" s="21"/>
      <c r="H112" s="64"/>
      <c r="I112" s="64"/>
      <c r="J112" s="64"/>
      <c r="K112" s="64"/>
      <c r="L112" s="64"/>
      <c r="M112" s="64"/>
      <c r="N112" s="64"/>
      <c r="O112" s="64"/>
    </row>
    <row r="113" spans="1:15" s="1" customFormat="1" ht="15" customHeight="1" x14ac:dyDescent="0.2">
      <c r="A113" s="20"/>
      <c r="B113" s="324" t="s">
        <v>1463</v>
      </c>
      <c r="C113" s="533">
        <v>0</v>
      </c>
      <c r="D113" s="533">
        <v>0</v>
      </c>
      <c r="E113" s="533">
        <v>0</v>
      </c>
      <c r="F113" s="542" t="s">
        <v>470</v>
      </c>
      <c r="G113" s="21"/>
      <c r="H113" s="64"/>
      <c r="I113" s="64"/>
      <c r="J113" s="64"/>
      <c r="K113" s="64"/>
      <c r="L113" s="64"/>
      <c r="M113" s="64"/>
      <c r="N113" s="64"/>
      <c r="O113" s="64"/>
    </row>
    <row r="114" spans="1:15" s="1" customFormat="1" ht="15" customHeight="1" x14ac:dyDescent="0.2">
      <c r="A114" s="20"/>
      <c r="B114" s="324" t="s">
        <v>1464</v>
      </c>
      <c r="C114" s="533">
        <v>122.1</v>
      </c>
      <c r="D114" s="533">
        <v>64.14</v>
      </c>
      <c r="E114" s="533">
        <v>95.16</v>
      </c>
      <c r="F114" s="542" t="s">
        <v>470</v>
      </c>
      <c r="G114" s="21"/>
      <c r="H114" s="64"/>
      <c r="I114" s="64"/>
      <c r="J114" s="64"/>
      <c r="K114" s="64"/>
      <c r="L114" s="64"/>
      <c r="M114" s="64"/>
      <c r="N114" s="64"/>
      <c r="O114" s="64"/>
    </row>
    <row r="115" spans="1:15" s="1" customFormat="1" ht="15" customHeight="1" x14ac:dyDescent="0.2">
      <c r="A115" s="20"/>
      <c r="B115" s="271" t="s">
        <v>1466</v>
      </c>
      <c r="C115" s="533">
        <v>16.98</v>
      </c>
      <c r="D115" s="533">
        <v>14</v>
      </c>
      <c r="E115" s="533">
        <v>0</v>
      </c>
      <c r="F115" s="542" t="s">
        <v>470</v>
      </c>
      <c r="G115" s="21"/>
      <c r="H115" s="64"/>
      <c r="I115" s="64"/>
      <c r="J115" s="64"/>
      <c r="K115" s="64"/>
      <c r="L115" s="64"/>
      <c r="M115" s="64"/>
      <c r="N115" s="64"/>
      <c r="O115" s="64"/>
    </row>
    <row r="116" spans="1:15" s="1" customFormat="1" ht="15" customHeight="1" x14ac:dyDescent="0.2">
      <c r="A116" s="20"/>
      <c r="B116" s="324" t="s">
        <v>1463</v>
      </c>
      <c r="C116" s="533">
        <v>0</v>
      </c>
      <c r="D116" s="533">
        <v>0</v>
      </c>
      <c r="E116" s="533">
        <v>0</v>
      </c>
      <c r="F116" s="542" t="s">
        <v>470</v>
      </c>
      <c r="G116" s="21"/>
      <c r="H116" s="64"/>
      <c r="I116" s="64"/>
      <c r="J116" s="64"/>
      <c r="K116" s="64"/>
      <c r="L116" s="64"/>
      <c r="M116" s="64"/>
      <c r="N116" s="64"/>
      <c r="O116" s="64"/>
    </row>
    <row r="117" spans="1:15" s="1" customFormat="1" ht="15" customHeight="1" x14ac:dyDescent="0.2">
      <c r="A117" s="20"/>
      <c r="B117" s="324" t="s">
        <v>1464</v>
      </c>
      <c r="C117" s="533">
        <v>16.98</v>
      </c>
      <c r="D117" s="533">
        <v>14</v>
      </c>
      <c r="E117" s="533">
        <v>0</v>
      </c>
      <c r="F117" s="542" t="s">
        <v>470</v>
      </c>
      <c r="G117" s="21"/>
      <c r="H117" s="64"/>
      <c r="I117" s="64"/>
      <c r="J117" s="64"/>
      <c r="K117" s="64"/>
      <c r="L117" s="64"/>
      <c r="M117" s="64"/>
      <c r="N117" s="64"/>
      <c r="O117" s="64"/>
    </row>
    <row r="118" spans="1:15" s="1" customFormat="1" ht="15" customHeight="1" x14ac:dyDescent="0.2">
      <c r="A118" s="20"/>
      <c r="B118" s="550" t="s">
        <v>1467</v>
      </c>
      <c r="C118" s="552">
        <v>517.31999999999994</v>
      </c>
      <c r="D118" s="552">
        <v>1075.8899999999999</v>
      </c>
      <c r="E118" s="552">
        <v>370.28</v>
      </c>
      <c r="F118" s="553" t="s">
        <v>470</v>
      </c>
      <c r="G118" s="21"/>
      <c r="H118" s="64"/>
      <c r="I118" s="64"/>
      <c r="J118" s="64"/>
      <c r="K118" s="64"/>
      <c r="L118" s="64"/>
      <c r="M118" s="64"/>
      <c r="N118" s="64"/>
      <c r="O118" s="64"/>
    </row>
    <row r="119" spans="1:15" s="1" customFormat="1" ht="15" customHeight="1" x14ac:dyDescent="0.2">
      <c r="A119" s="20"/>
      <c r="B119" s="272" t="s">
        <v>1462</v>
      </c>
      <c r="C119" s="538">
        <v>0</v>
      </c>
      <c r="D119" s="538">
        <v>162.29</v>
      </c>
      <c r="E119" s="538">
        <v>0</v>
      </c>
      <c r="F119" s="548" t="s">
        <v>470</v>
      </c>
      <c r="G119" s="21"/>
      <c r="H119" s="64"/>
      <c r="I119" s="64"/>
      <c r="J119" s="64"/>
      <c r="K119" s="64"/>
      <c r="L119" s="64"/>
      <c r="M119" s="64"/>
      <c r="N119" s="64"/>
      <c r="O119" s="64"/>
    </row>
    <row r="120" spans="1:15" s="1" customFormat="1" ht="15" customHeight="1" x14ac:dyDescent="0.2">
      <c r="A120" s="20"/>
      <c r="B120" s="324" t="s">
        <v>1463</v>
      </c>
      <c r="C120" s="533">
        <v>0</v>
      </c>
      <c r="D120" s="533">
        <v>0</v>
      </c>
      <c r="E120" s="533">
        <v>0</v>
      </c>
      <c r="F120" s="542" t="s">
        <v>470</v>
      </c>
      <c r="G120" s="21"/>
      <c r="H120" s="64"/>
      <c r="I120" s="64"/>
      <c r="J120" s="64"/>
      <c r="K120" s="64"/>
      <c r="L120" s="64"/>
      <c r="M120" s="64"/>
      <c r="N120" s="64"/>
      <c r="O120" s="64"/>
    </row>
    <row r="121" spans="1:15" s="1" customFormat="1" ht="15" customHeight="1" x14ac:dyDescent="0.2">
      <c r="A121" s="20"/>
      <c r="B121" s="324" t="s">
        <v>1464</v>
      </c>
      <c r="C121" s="533">
        <v>0</v>
      </c>
      <c r="D121" s="533">
        <v>162.29</v>
      </c>
      <c r="E121" s="533">
        <v>0</v>
      </c>
      <c r="F121" s="542" t="s">
        <v>470</v>
      </c>
      <c r="G121" s="21"/>
      <c r="H121" s="64"/>
      <c r="I121" s="64"/>
      <c r="J121" s="64"/>
      <c r="K121" s="64"/>
      <c r="L121" s="64"/>
      <c r="M121" s="64"/>
      <c r="N121" s="64"/>
      <c r="O121" s="64"/>
    </row>
    <row r="122" spans="1:15" s="1" customFormat="1" ht="15" customHeight="1" x14ac:dyDescent="0.2">
      <c r="A122" s="20"/>
      <c r="B122" s="271" t="s">
        <v>1465</v>
      </c>
      <c r="C122" s="533">
        <v>517.31999999999994</v>
      </c>
      <c r="D122" s="533">
        <v>913.59999999999991</v>
      </c>
      <c r="E122" s="533">
        <v>370.28</v>
      </c>
      <c r="F122" s="542" t="s">
        <v>470</v>
      </c>
      <c r="G122" s="21"/>
      <c r="H122" s="64"/>
      <c r="I122" s="64"/>
      <c r="J122" s="64"/>
      <c r="K122" s="64"/>
      <c r="L122" s="64"/>
      <c r="M122" s="64"/>
      <c r="N122" s="64"/>
      <c r="O122" s="64"/>
    </row>
    <row r="123" spans="1:15" s="1" customFormat="1" ht="15" customHeight="1" x14ac:dyDescent="0.2">
      <c r="A123" s="20"/>
      <c r="B123" s="324" t="s">
        <v>1463</v>
      </c>
      <c r="C123" s="533">
        <v>0</v>
      </c>
      <c r="D123" s="533">
        <v>0</v>
      </c>
      <c r="E123" s="533">
        <v>0</v>
      </c>
      <c r="F123" s="542" t="s">
        <v>470</v>
      </c>
      <c r="G123" s="21"/>
      <c r="H123" s="64"/>
      <c r="I123" s="64"/>
      <c r="J123" s="64"/>
      <c r="K123" s="64"/>
      <c r="L123" s="64"/>
      <c r="M123" s="64"/>
      <c r="N123" s="64"/>
      <c r="O123" s="64"/>
    </row>
    <row r="124" spans="1:15" s="1" customFormat="1" ht="15" customHeight="1" x14ac:dyDescent="0.2">
      <c r="A124" s="20"/>
      <c r="B124" s="324" t="s">
        <v>1464</v>
      </c>
      <c r="C124" s="533">
        <v>517.31999999999994</v>
      </c>
      <c r="D124" s="533">
        <v>913.59999999999991</v>
      </c>
      <c r="E124" s="533">
        <v>370.28</v>
      </c>
      <c r="F124" s="542" t="s">
        <v>470</v>
      </c>
      <c r="G124" s="21"/>
      <c r="H124" s="64"/>
      <c r="I124" s="64"/>
      <c r="J124" s="64"/>
      <c r="K124" s="64"/>
      <c r="L124" s="64"/>
      <c r="M124" s="64"/>
      <c r="N124" s="64"/>
      <c r="O124" s="64"/>
    </row>
    <row r="125" spans="1:15" s="1" customFormat="1" ht="15" customHeight="1" x14ac:dyDescent="0.2">
      <c r="A125" s="20"/>
      <c r="B125" s="271" t="s">
        <v>1466</v>
      </c>
      <c r="C125" s="533">
        <v>0</v>
      </c>
      <c r="D125" s="533">
        <v>0</v>
      </c>
      <c r="E125" s="533">
        <v>0</v>
      </c>
      <c r="F125" s="542" t="s">
        <v>470</v>
      </c>
      <c r="G125" s="21"/>
      <c r="H125" s="64"/>
      <c r="I125" s="64"/>
      <c r="J125" s="64"/>
      <c r="K125" s="64"/>
      <c r="L125" s="64"/>
      <c r="M125" s="64"/>
      <c r="N125" s="64"/>
      <c r="O125" s="64"/>
    </row>
    <row r="126" spans="1:15" s="1" customFormat="1" ht="15" customHeight="1" x14ac:dyDescent="0.2">
      <c r="A126" s="20"/>
      <c r="B126" s="324" t="s">
        <v>1463</v>
      </c>
      <c r="C126" s="533">
        <v>0</v>
      </c>
      <c r="D126" s="533">
        <v>0</v>
      </c>
      <c r="E126" s="533">
        <v>0</v>
      </c>
      <c r="F126" s="542" t="s">
        <v>470</v>
      </c>
      <c r="G126" s="21"/>
      <c r="H126" s="64"/>
      <c r="I126" s="64"/>
      <c r="J126" s="64"/>
      <c r="K126" s="64"/>
      <c r="L126" s="64"/>
      <c r="M126" s="64"/>
      <c r="N126" s="64"/>
      <c r="O126" s="64"/>
    </row>
    <row r="127" spans="1:15" s="1" customFormat="1" ht="15" customHeight="1" x14ac:dyDescent="0.2">
      <c r="A127" s="20"/>
      <c r="B127" s="324" t="s">
        <v>1464</v>
      </c>
      <c r="C127" s="533">
        <v>0</v>
      </c>
      <c r="D127" s="533">
        <v>0</v>
      </c>
      <c r="E127" s="533">
        <v>0</v>
      </c>
      <c r="F127" s="542" t="s">
        <v>470</v>
      </c>
      <c r="G127" s="21"/>
      <c r="H127" s="64"/>
      <c r="I127" s="64"/>
      <c r="J127" s="64"/>
      <c r="K127" s="64"/>
      <c r="L127" s="64"/>
      <c r="M127" s="64"/>
      <c r="N127" s="64"/>
      <c r="O127" s="64"/>
    </row>
    <row r="128" spans="1:15" s="1" customFormat="1" ht="15" customHeight="1" x14ac:dyDescent="0.2">
      <c r="A128" s="20"/>
      <c r="B128" s="277" t="s">
        <v>302</v>
      </c>
      <c r="C128" s="540">
        <v>390.41</v>
      </c>
      <c r="D128" s="540">
        <v>958.25999999999988</v>
      </c>
      <c r="E128" s="540">
        <v>465.43999999999994</v>
      </c>
      <c r="F128" s="543" t="s">
        <v>470</v>
      </c>
      <c r="G128" s="21"/>
      <c r="H128" s="64"/>
      <c r="I128" s="64"/>
      <c r="J128" s="64"/>
      <c r="K128" s="64"/>
      <c r="L128" s="64"/>
      <c r="M128" s="64"/>
      <c r="N128" s="64"/>
      <c r="O128" s="64"/>
    </row>
    <row r="129" spans="1:15" s="1" customFormat="1" ht="15" customHeight="1" x14ac:dyDescent="0.2">
      <c r="A129" s="20"/>
      <c r="B129" s="551" t="s">
        <v>1461</v>
      </c>
      <c r="C129" s="554">
        <v>51.79</v>
      </c>
      <c r="D129" s="554">
        <v>24.43</v>
      </c>
      <c r="E129" s="554">
        <v>95.16</v>
      </c>
      <c r="F129" s="555" t="s">
        <v>470</v>
      </c>
      <c r="G129" s="21"/>
      <c r="H129" s="64"/>
      <c r="I129" s="64"/>
      <c r="J129" s="64"/>
      <c r="K129" s="64"/>
      <c r="L129" s="64"/>
      <c r="M129" s="64"/>
      <c r="N129" s="64"/>
      <c r="O129" s="64"/>
    </row>
    <row r="130" spans="1:15" s="1" customFormat="1" ht="15" customHeight="1" x14ac:dyDescent="0.2">
      <c r="A130" s="20"/>
      <c r="B130" s="272" t="s">
        <v>1462</v>
      </c>
      <c r="C130" s="538">
        <v>0</v>
      </c>
      <c r="D130" s="538">
        <v>0</v>
      </c>
      <c r="E130" s="538">
        <v>0</v>
      </c>
      <c r="F130" s="548" t="s">
        <v>470</v>
      </c>
      <c r="G130" s="21"/>
      <c r="H130" s="64"/>
      <c r="I130" s="64"/>
      <c r="J130" s="64"/>
      <c r="K130" s="64"/>
      <c r="L130" s="64"/>
      <c r="M130" s="64"/>
      <c r="N130" s="64"/>
      <c r="O130" s="64"/>
    </row>
    <row r="131" spans="1:15" s="1" customFormat="1" ht="15" customHeight="1" x14ac:dyDescent="0.2">
      <c r="A131" s="20"/>
      <c r="B131" s="324" t="s">
        <v>1463</v>
      </c>
      <c r="C131" s="533">
        <v>0</v>
      </c>
      <c r="D131" s="533">
        <v>0</v>
      </c>
      <c r="E131" s="533">
        <v>0</v>
      </c>
      <c r="F131" s="542" t="s">
        <v>470</v>
      </c>
      <c r="G131" s="21"/>
      <c r="H131" s="64"/>
      <c r="I131" s="64"/>
      <c r="J131" s="64"/>
      <c r="K131" s="64"/>
      <c r="L131" s="64"/>
      <c r="M131" s="64"/>
      <c r="N131" s="64"/>
      <c r="O131" s="64"/>
    </row>
    <row r="132" spans="1:15" s="1" customFormat="1" ht="15" customHeight="1" x14ac:dyDescent="0.2">
      <c r="A132" s="20"/>
      <c r="B132" s="324" t="s">
        <v>1464</v>
      </c>
      <c r="C132" s="533">
        <v>0</v>
      </c>
      <c r="D132" s="533">
        <v>0</v>
      </c>
      <c r="E132" s="533">
        <v>0</v>
      </c>
      <c r="F132" s="542" t="s">
        <v>470</v>
      </c>
      <c r="G132" s="21"/>
      <c r="H132" s="64"/>
      <c r="I132" s="64"/>
      <c r="J132" s="64"/>
      <c r="K132" s="64"/>
      <c r="L132" s="64"/>
      <c r="M132" s="64"/>
      <c r="N132" s="64"/>
      <c r="O132" s="64"/>
    </row>
    <row r="133" spans="1:15" s="1" customFormat="1" ht="15" customHeight="1" x14ac:dyDescent="0.2">
      <c r="A133" s="20"/>
      <c r="B133" s="271" t="s">
        <v>1465</v>
      </c>
      <c r="C133" s="533">
        <v>51.79</v>
      </c>
      <c r="D133" s="533">
        <v>24.43</v>
      </c>
      <c r="E133" s="533">
        <v>95.16</v>
      </c>
      <c r="F133" s="542" t="s">
        <v>470</v>
      </c>
      <c r="G133" s="21"/>
      <c r="H133" s="64"/>
      <c r="I133" s="64"/>
      <c r="J133" s="64"/>
      <c r="K133" s="64"/>
      <c r="L133" s="64"/>
      <c r="M133" s="64"/>
      <c r="N133" s="64"/>
      <c r="O133" s="64"/>
    </row>
    <row r="134" spans="1:15" s="1" customFormat="1" ht="15" customHeight="1" x14ac:dyDescent="0.2">
      <c r="A134" s="20"/>
      <c r="B134" s="324" t="s">
        <v>1463</v>
      </c>
      <c r="C134" s="533">
        <v>0</v>
      </c>
      <c r="D134" s="533">
        <v>0</v>
      </c>
      <c r="E134" s="533">
        <v>0</v>
      </c>
      <c r="F134" s="542" t="s">
        <v>470</v>
      </c>
      <c r="G134" s="21"/>
      <c r="H134" s="64"/>
      <c r="I134" s="64"/>
      <c r="J134" s="64"/>
      <c r="K134" s="64"/>
      <c r="L134" s="64"/>
      <c r="M134" s="64"/>
      <c r="N134" s="64"/>
      <c r="O134" s="64"/>
    </row>
    <row r="135" spans="1:15" s="1" customFormat="1" ht="15" customHeight="1" x14ac:dyDescent="0.2">
      <c r="A135" s="20"/>
      <c r="B135" s="324" t="s">
        <v>1464</v>
      </c>
      <c r="C135" s="533">
        <v>51.79</v>
      </c>
      <c r="D135" s="533">
        <v>24.43</v>
      </c>
      <c r="E135" s="533">
        <v>95.16</v>
      </c>
      <c r="F135" s="542" t="s">
        <v>470</v>
      </c>
      <c r="G135" s="21"/>
      <c r="H135" s="64"/>
      <c r="I135" s="64"/>
      <c r="J135" s="64"/>
      <c r="K135" s="64"/>
      <c r="L135" s="64"/>
      <c r="M135" s="64"/>
      <c r="N135" s="64"/>
      <c r="O135" s="64"/>
    </row>
    <row r="136" spans="1:15" s="1" customFormat="1" ht="15" customHeight="1" x14ac:dyDescent="0.2">
      <c r="A136" s="20"/>
      <c r="B136" s="271" t="s">
        <v>1466</v>
      </c>
      <c r="C136" s="533">
        <v>0</v>
      </c>
      <c r="D136" s="533">
        <v>0</v>
      </c>
      <c r="E136" s="533">
        <v>0</v>
      </c>
      <c r="F136" s="542" t="s">
        <v>470</v>
      </c>
      <c r="G136" s="21"/>
      <c r="H136" s="64"/>
      <c r="I136" s="64"/>
      <c r="J136" s="64"/>
      <c r="K136" s="64"/>
      <c r="L136" s="64"/>
      <c r="M136" s="64"/>
      <c r="N136" s="64"/>
      <c r="O136" s="64"/>
    </row>
    <row r="137" spans="1:15" s="1" customFormat="1" ht="15" customHeight="1" x14ac:dyDescent="0.2">
      <c r="A137" s="20"/>
      <c r="B137" s="324" t="s">
        <v>1463</v>
      </c>
      <c r="C137" s="533">
        <v>0</v>
      </c>
      <c r="D137" s="533">
        <v>0</v>
      </c>
      <c r="E137" s="533">
        <v>0</v>
      </c>
      <c r="F137" s="542" t="s">
        <v>470</v>
      </c>
      <c r="G137" s="21"/>
      <c r="H137" s="64"/>
      <c r="I137" s="64"/>
      <c r="J137" s="64"/>
      <c r="K137" s="64"/>
      <c r="L137" s="64"/>
      <c r="M137" s="64"/>
      <c r="N137" s="64"/>
      <c r="O137" s="64"/>
    </row>
    <row r="138" spans="1:15" s="1" customFormat="1" ht="15" customHeight="1" x14ac:dyDescent="0.2">
      <c r="A138" s="20"/>
      <c r="B138" s="324" t="s">
        <v>1464</v>
      </c>
      <c r="C138" s="533">
        <v>0</v>
      </c>
      <c r="D138" s="533">
        <v>0</v>
      </c>
      <c r="E138" s="533">
        <v>0</v>
      </c>
      <c r="F138" s="542" t="s">
        <v>470</v>
      </c>
      <c r="G138" s="21"/>
      <c r="H138" s="64"/>
      <c r="I138" s="64"/>
      <c r="J138" s="64"/>
      <c r="K138" s="64"/>
      <c r="L138" s="64"/>
      <c r="M138" s="64"/>
      <c r="N138" s="64"/>
      <c r="O138" s="64"/>
    </row>
    <row r="139" spans="1:15" s="1" customFormat="1" ht="15" customHeight="1" x14ac:dyDescent="0.2">
      <c r="A139" s="20"/>
      <c r="B139" s="550" t="s">
        <v>1467</v>
      </c>
      <c r="C139" s="552">
        <v>338.62</v>
      </c>
      <c r="D139" s="552">
        <v>933.82999999999993</v>
      </c>
      <c r="E139" s="552">
        <v>370.28</v>
      </c>
      <c r="F139" s="553" t="s">
        <v>470</v>
      </c>
      <c r="G139" s="21"/>
      <c r="H139" s="64"/>
      <c r="I139" s="64"/>
      <c r="J139" s="64"/>
      <c r="K139" s="64"/>
      <c r="L139" s="64"/>
      <c r="M139" s="64"/>
      <c r="N139" s="64"/>
      <c r="O139" s="64"/>
    </row>
    <row r="140" spans="1:15" s="1" customFormat="1" ht="15" customHeight="1" x14ac:dyDescent="0.2">
      <c r="A140" s="20"/>
      <c r="B140" s="272" t="s">
        <v>1462</v>
      </c>
      <c r="C140" s="538">
        <v>0</v>
      </c>
      <c r="D140" s="538">
        <v>162.29</v>
      </c>
      <c r="E140" s="538">
        <v>0</v>
      </c>
      <c r="F140" s="548" t="s">
        <v>470</v>
      </c>
      <c r="G140" s="21"/>
      <c r="H140" s="64"/>
      <c r="I140" s="64"/>
      <c r="J140" s="64"/>
      <c r="K140" s="64"/>
      <c r="L140" s="64"/>
      <c r="M140" s="64"/>
      <c r="N140" s="64"/>
      <c r="O140" s="64"/>
    </row>
    <row r="141" spans="1:15" s="1" customFormat="1" ht="15" customHeight="1" x14ac:dyDescent="0.2">
      <c r="A141" s="20"/>
      <c r="B141" s="324" t="s">
        <v>1463</v>
      </c>
      <c r="C141" s="533">
        <v>0</v>
      </c>
      <c r="D141" s="533">
        <v>0</v>
      </c>
      <c r="E141" s="533">
        <v>0</v>
      </c>
      <c r="F141" s="542" t="s">
        <v>470</v>
      </c>
      <c r="G141" s="21"/>
      <c r="H141" s="64"/>
      <c r="I141" s="64"/>
      <c r="J141" s="64"/>
      <c r="K141" s="64"/>
      <c r="L141" s="64"/>
      <c r="M141" s="64"/>
      <c r="N141" s="64"/>
      <c r="O141" s="64"/>
    </row>
    <row r="142" spans="1:15" s="1" customFormat="1" ht="15" customHeight="1" x14ac:dyDescent="0.2">
      <c r="A142" s="20"/>
      <c r="B142" s="324" t="s">
        <v>1464</v>
      </c>
      <c r="C142" s="533">
        <v>0</v>
      </c>
      <c r="D142" s="533">
        <v>162.29</v>
      </c>
      <c r="E142" s="533">
        <v>0</v>
      </c>
      <c r="F142" s="542" t="s">
        <v>470</v>
      </c>
      <c r="G142" s="21"/>
      <c r="H142" s="64"/>
      <c r="I142" s="64"/>
      <c r="J142" s="64"/>
      <c r="K142" s="64"/>
      <c r="L142" s="64"/>
      <c r="M142" s="64"/>
      <c r="N142" s="64"/>
      <c r="O142" s="64"/>
    </row>
    <row r="143" spans="1:15" s="1" customFormat="1" ht="15" customHeight="1" x14ac:dyDescent="0.2">
      <c r="A143" s="20"/>
      <c r="B143" s="271" t="s">
        <v>1465</v>
      </c>
      <c r="C143" s="533">
        <v>338.62</v>
      </c>
      <c r="D143" s="533">
        <v>771.54</v>
      </c>
      <c r="E143" s="533">
        <v>370.28</v>
      </c>
      <c r="F143" s="542" t="s">
        <v>470</v>
      </c>
      <c r="G143" s="21"/>
      <c r="H143" s="64"/>
      <c r="I143" s="64"/>
      <c r="J143" s="64"/>
      <c r="K143" s="64"/>
      <c r="L143" s="64"/>
      <c r="M143" s="64"/>
      <c r="N143" s="64"/>
      <c r="O143" s="64"/>
    </row>
    <row r="144" spans="1:15" s="1" customFormat="1" ht="15" customHeight="1" x14ac:dyDescent="0.2">
      <c r="A144" s="20"/>
      <c r="B144" s="324" t="s">
        <v>1463</v>
      </c>
      <c r="C144" s="533">
        <v>0</v>
      </c>
      <c r="D144" s="533">
        <v>0</v>
      </c>
      <c r="E144" s="533">
        <v>0</v>
      </c>
      <c r="F144" s="542" t="s">
        <v>470</v>
      </c>
      <c r="G144" s="21"/>
      <c r="H144" s="64"/>
      <c r="I144" s="64"/>
      <c r="J144" s="64"/>
      <c r="K144" s="64"/>
      <c r="L144" s="64"/>
      <c r="M144" s="64"/>
      <c r="N144" s="64"/>
      <c r="O144" s="64"/>
    </row>
    <row r="145" spans="1:15" s="1" customFormat="1" ht="15" customHeight="1" x14ac:dyDescent="0.2">
      <c r="A145" s="20"/>
      <c r="B145" s="324" t="s">
        <v>1464</v>
      </c>
      <c r="C145" s="533">
        <v>338.62</v>
      </c>
      <c r="D145" s="533">
        <v>771.54</v>
      </c>
      <c r="E145" s="533">
        <v>370.28</v>
      </c>
      <c r="F145" s="542" t="s">
        <v>470</v>
      </c>
      <c r="G145" s="21"/>
      <c r="H145" s="64"/>
      <c r="I145" s="64"/>
      <c r="J145" s="64"/>
      <c r="K145" s="64"/>
      <c r="L145" s="64"/>
      <c r="M145" s="64"/>
      <c r="N145" s="64"/>
      <c r="O145" s="64"/>
    </row>
    <row r="146" spans="1:15" s="1" customFormat="1" ht="15" customHeight="1" x14ac:dyDescent="0.2">
      <c r="A146" s="20"/>
      <c r="B146" s="271" t="s">
        <v>1466</v>
      </c>
      <c r="C146" s="533">
        <v>0</v>
      </c>
      <c r="D146" s="533">
        <v>0</v>
      </c>
      <c r="E146" s="533">
        <v>0</v>
      </c>
      <c r="F146" s="542" t="s">
        <v>470</v>
      </c>
      <c r="G146" s="21"/>
      <c r="H146" s="64"/>
      <c r="I146" s="64"/>
      <c r="J146" s="64"/>
      <c r="K146" s="64"/>
      <c r="L146" s="64"/>
      <c r="M146" s="64"/>
      <c r="N146" s="64"/>
      <c r="O146" s="64"/>
    </row>
    <row r="147" spans="1:15" s="1" customFormat="1" ht="15" customHeight="1" x14ac:dyDescent="0.2">
      <c r="A147" s="20"/>
      <c r="B147" s="324" t="s">
        <v>1463</v>
      </c>
      <c r="C147" s="533">
        <v>0</v>
      </c>
      <c r="D147" s="533">
        <v>0</v>
      </c>
      <c r="E147" s="533">
        <v>0</v>
      </c>
      <c r="F147" s="542" t="s">
        <v>470</v>
      </c>
      <c r="G147" s="21"/>
      <c r="H147" s="64"/>
      <c r="I147" s="64"/>
      <c r="J147" s="64"/>
      <c r="K147" s="64"/>
      <c r="L147" s="64"/>
      <c r="M147" s="64"/>
      <c r="N147" s="64"/>
      <c r="O147" s="64"/>
    </row>
    <row r="148" spans="1:15" s="1" customFormat="1" ht="15" customHeight="1" x14ac:dyDescent="0.2">
      <c r="A148" s="20"/>
      <c r="B148" s="324" t="s">
        <v>1464</v>
      </c>
      <c r="C148" s="533">
        <v>0</v>
      </c>
      <c r="D148" s="533">
        <v>0</v>
      </c>
      <c r="E148" s="533">
        <v>0</v>
      </c>
      <c r="F148" s="542" t="s">
        <v>470</v>
      </c>
      <c r="G148" s="21"/>
      <c r="H148" s="64"/>
      <c r="I148" s="64"/>
      <c r="J148" s="64"/>
      <c r="K148" s="64"/>
      <c r="L148" s="64"/>
      <c r="M148" s="64"/>
      <c r="N148" s="64"/>
      <c r="O148" s="64"/>
    </row>
    <row r="149" spans="1:15" s="1" customFormat="1" ht="15" customHeight="1" x14ac:dyDescent="0.2">
      <c r="A149" s="20"/>
      <c r="B149" s="277" t="s">
        <v>306</v>
      </c>
      <c r="C149" s="540">
        <v>249.01</v>
      </c>
      <c r="D149" s="540">
        <v>181.77</v>
      </c>
      <c r="E149" s="540">
        <v>0</v>
      </c>
      <c r="F149" s="543" t="s">
        <v>470</v>
      </c>
      <c r="G149" s="21"/>
      <c r="H149" s="64"/>
      <c r="I149" s="64"/>
      <c r="J149" s="64"/>
      <c r="K149" s="64"/>
      <c r="L149" s="64"/>
      <c r="M149" s="64"/>
      <c r="N149" s="64"/>
      <c r="O149" s="64"/>
    </row>
    <row r="150" spans="1:15" s="1" customFormat="1" ht="15" customHeight="1" x14ac:dyDescent="0.2">
      <c r="A150" s="20"/>
      <c r="B150" s="551" t="s">
        <v>1461</v>
      </c>
      <c r="C150" s="554">
        <v>70.31</v>
      </c>
      <c r="D150" s="554">
        <v>39.71</v>
      </c>
      <c r="E150" s="554">
        <v>0</v>
      </c>
      <c r="F150" s="555" t="s">
        <v>470</v>
      </c>
      <c r="G150" s="21"/>
      <c r="H150" s="64"/>
      <c r="I150" s="64"/>
      <c r="J150" s="64"/>
      <c r="K150" s="64"/>
      <c r="L150" s="64"/>
      <c r="M150" s="64"/>
      <c r="N150" s="64"/>
      <c r="O150" s="64"/>
    </row>
    <row r="151" spans="1:15" s="1" customFormat="1" ht="15" customHeight="1" x14ac:dyDescent="0.2">
      <c r="A151" s="20"/>
      <c r="B151" s="272" t="s">
        <v>1462</v>
      </c>
      <c r="C151" s="538">
        <v>0</v>
      </c>
      <c r="D151" s="538">
        <v>0</v>
      </c>
      <c r="E151" s="538">
        <v>0</v>
      </c>
      <c r="F151" s="548" t="s">
        <v>470</v>
      </c>
      <c r="G151" s="21"/>
      <c r="H151" s="64"/>
      <c r="I151" s="64"/>
      <c r="J151" s="64"/>
      <c r="K151" s="64"/>
      <c r="L151" s="64"/>
      <c r="M151" s="64"/>
      <c r="N151" s="64"/>
      <c r="O151" s="64"/>
    </row>
    <row r="152" spans="1:15" s="1" customFormat="1" ht="15" customHeight="1" x14ac:dyDescent="0.2">
      <c r="A152" s="20"/>
      <c r="B152" s="324" t="s">
        <v>1463</v>
      </c>
      <c r="C152" s="533">
        <v>0</v>
      </c>
      <c r="D152" s="533">
        <v>0</v>
      </c>
      <c r="E152" s="533">
        <v>0</v>
      </c>
      <c r="F152" s="542" t="s">
        <v>470</v>
      </c>
      <c r="G152" s="21"/>
      <c r="H152" s="64"/>
      <c r="I152" s="64"/>
      <c r="J152" s="64"/>
      <c r="K152" s="64"/>
      <c r="L152" s="64"/>
      <c r="M152" s="64"/>
      <c r="N152" s="64"/>
      <c r="O152" s="64"/>
    </row>
    <row r="153" spans="1:15" s="1" customFormat="1" ht="15" customHeight="1" x14ac:dyDescent="0.2">
      <c r="A153" s="20"/>
      <c r="B153" s="324" t="s">
        <v>1464</v>
      </c>
      <c r="C153" s="533">
        <v>0</v>
      </c>
      <c r="D153" s="533">
        <v>0</v>
      </c>
      <c r="E153" s="533">
        <v>0</v>
      </c>
      <c r="F153" s="542" t="s">
        <v>470</v>
      </c>
      <c r="G153" s="21"/>
      <c r="H153" s="64"/>
      <c r="I153" s="64"/>
      <c r="J153" s="64"/>
      <c r="K153" s="64"/>
      <c r="L153" s="64"/>
      <c r="M153" s="64"/>
      <c r="N153" s="64"/>
      <c r="O153" s="64"/>
    </row>
    <row r="154" spans="1:15" s="1" customFormat="1" ht="15" customHeight="1" x14ac:dyDescent="0.2">
      <c r="A154" s="20"/>
      <c r="B154" s="271" t="s">
        <v>1465</v>
      </c>
      <c r="C154" s="533">
        <v>70.31</v>
      </c>
      <c r="D154" s="533">
        <v>39.71</v>
      </c>
      <c r="E154" s="533">
        <v>0</v>
      </c>
      <c r="F154" s="542" t="s">
        <v>470</v>
      </c>
      <c r="G154" s="21"/>
      <c r="H154" s="64"/>
      <c r="I154" s="64"/>
      <c r="J154" s="64"/>
      <c r="K154" s="64"/>
      <c r="L154" s="64"/>
      <c r="M154" s="64"/>
      <c r="N154" s="64"/>
      <c r="O154" s="64"/>
    </row>
    <row r="155" spans="1:15" s="1" customFormat="1" ht="15" customHeight="1" x14ac:dyDescent="0.2">
      <c r="A155" s="20"/>
      <c r="B155" s="324" t="s">
        <v>1463</v>
      </c>
      <c r="C155" s="533">
        <v>0</v>
      </c>
      <c r="D155" s="533">
        <v>0</v>
      </c>
      <c r="E155" s="533">
        <v>0</v>
      </c>
      <c r="F155" s="542" t="s">
        <v>470</v>
      </c>
      <c r="G155" s="21"/>
      <c r="H155" s="64"/>
      <c r="I155" s="64"/>
      <c r="J155" s="64"/>
      <c r="K155" s="64"/>
      <c r="L155" s="64"/>
      <c r="M155" s="64"/>
      <c r="N155" s="64"/>
      <c r="O155" s="64"/>
    </row>
    <row r="156" spans="1:15" s="1" customFormat="1" ht="15" customHeight="1" x14ac:dyDescent="0.2">
      <c r="A156" s="20"/>
      <c r="B156" s="324" t="s">
        <v>1464</v>
      </c>
      <c r="C156" s="533">
        <v>70.31</v>
      </c>
      <c r="D156" s="533">
        <v>39.71</v>
      </c>
      <c r="E156" s="533"/>
      <c r="F156" s="542" t="s">
        <v>470</v>
      </c>
      <c r="G156" s="21"/>
      <c r="H156" s="64"/>
      <c r="I156" s="64"/>
      <c r="J156" s="64"/>
      <c r="K156" s="64"/>
      <c r="L156" s="64"/>
      <c r="M156" s="64"/>
      <c r="N156" s="64"/>
      <c r="O156" s="64"/>
    </row>
    <row r="157" spans="1:15" s="1" customFormat="1" ht="15" customHeight="1" x14ac:dyDescent="0.2">
      <c r="A157" s="20"/>
      <c r="B157" s="271" t="s">
        <v>1466</v>
      </c>
      <c r="C157" s="533">
        <v>0</v>
      </c>
      <c r="D157" s="533">
        <v>0</v>
      </c>
      <c r="E157" s="533">
        <v>0</v>
      </c>
      <c r="F157" s="542" t="s">
        <v>470</v>
      </c>
      <c r="G157" s="21"/>
      <c r="H157" s="64"/>
      <c r="I157" s="64"/>
      <c r="J157" s="64"/>
      <c r="K157" s="64"/>
      <c r="L157" s="64"/>
      <c r="M157" s="64"/>
      <c r="N157" s="64"/>
      <c r="O157" s="64"/>
    </row>
    <row r="158" spans="1:15" s="1" customFormat="1" ht="15" customHeight="1" x14ac:dyDescent="0.2">
      <c r="A158" s="20"/>
      <c r="B158" s="324" t="s">
        <v>1463</v>
      </c>
      <c r="C158" s="533">
        <v>0</v>
      </c>
      <c r="D158" s="533">
        <v>0</v>
      </c>
      <c r="E158" s="533">
        <v>0</v>
      </c>
      <c r="F158" s="542" t="s">
        <v>470</v>
      </c>
      <c r="G158" s="21"/>
      <c r="H158" s="64"/>
      <c r="I158" s="64"/>
      <c r="J158" s="64"/>
      <c r="K158" s="64"/>
      <c r="L158" s="64"/>
      <c r="M158" s="64"/>
      <c r="N158" s="64"/>
      <c r="O158" s="64"/>
    </row>
    <row r="159" spans="1:15" s="1" customFormat="1" ht="15" customHeight="1" x14ac:dyDescent="0.2">
      <c r="A159" s="20"/>
      <c r="B159" s="324" t="s">
        <v>1464</v>
      </c>
      <c r="C159" s="533">
        <v>0</v>
      </c>
      <c r="D159" s="533">
        <v>0</v>
      </c>
      <c r="E159" s="533">
        <v>0</v>
      </c>
      <c r="F159" s="542" t="s">
        <v>470</v>
      </c>
      <c r="G159" s="21"/>
      <c r="H159" s="64"/>
      <c r="I159" s="64"/>
      <c r="J159" s="64"/>
      <c r="K159" s="64"/>
      <c r="L159" s="64"/>
      <c r="M159" s="64"/>
      <c r="N159" s="64"/>
      <c r="O159" s="64"/>
    </row>
    <row r="160" spans="1:15" s="1" customFormat="1" ht="15" customHeight="1" x14ac:dyDescent="0.2">
      <c r="A160" s="20"/>
      <c r="B160" s="550" t="s">
        <v>1467</v>
      </c>
      <c r="C160" s="552">
        <v>178.7</v>
      </c>
      <c r="D160" s="552">
        <v>142.06</v>
      </c>
      <c r="E160" s="552">
        <v>0</v>
      </c>
      <c r="F160" s="553" t="s">
        <v>470</v>
      </c>
      <c r="G160" s="21"/>
      <c r="H160" s="64"/>
      <c r="I160" s="64"/>
      <c r="J160" s="64"/>
      <c r="K160" s="64"/>
      <c r="L160" s="64"/>
      <c r="M160" s="64"/>
      <c r="N160" s="64"/>
      <c r="O160" s="64"/>
    </row>
    <row r="161" spans="1:15" s="1" customFormat="1" ht="15" customHeight="1" x14ac:dyDescent="0.2">
      <c r="A161" s="20"/>
      <c r="B161" s="272" t="s">
        <v>1462</v>
      </c>
      <c r="C161" s="538">
        <v>0</v>
      </c>
      <c r="D161" s="538">
        <v>0</v>
      </c>
      <c r="E161" s="538">
        <v>0</v>
      </c>
      <c r="F161" s="548" t="s">
        <v>470</v>
      </c>
      <c r="G161" s="21"/>
      <c r="H161" s="64"/>
      <c r="I161" s="64"/>
      <c r="J161" s="64"/>
      <c r="K161" s="64"/>
      <c r="L161" s="64"/>
      <c r="M161" s="64"/>
      <c r="N161" s="64"/>
      <c r="O161" s="64"/>
    </row>
    <row r="162" spans="1:15" s="1" customFormat="1" ht="15" customHeight="1" x14ac:dyDescent="0.2">
      <c r="A162" s="20"/>
      <c r="B162" s="324" t="s">
        <v>1463</v>
      </c>
      <c r="C162" s="533">
        <v>0</v>
      </c>
      <c r="D162" s="533">
        <v>0</v>
      </c>
      <c r="E162" s="533">
        <v>0</v>
      </c>
      <c r="F162" s="542" t="s">
        <v>470</v>
      </c>
      <c r="G162" s="21"/>
      <c r="H162" s="64"/>
      <c r="I162" s="64"/>
      <c r="J162" s="64"/>
      <c r="K162" s="64"/>
      <c r="L162" s="64"/>
      <c r="M162" s="64"/>
      <c r="N162" s="64"/>
      <c r="O162" s="64"/>
    </row>
    <row r="163" spans="1:15" s="1" customFormat="1" ht="15" customHeight="1" x14ac:dyDescent="0.2">
      <c r="A163" s="20"/>
      <c r="B163" s="324" t="s">
        <v>1464</v>
      </c>
      <c r="C163" s="533">
        <v>0</v>
      </c>
      <c r="D163" s="533">
        <v>0</v>
      </c>
      <c r="E163" s="533">
        <v>0</v>
      </c>
      <c r="F163" s="542" t="s">
        <v>470</v>
      </c>
      <c r="G163" s="21"/>
      <c r="H163" s="64"/>
      <c r="I163" s="64"/>
      <c r="J163" s="64"/>
      <c r="K163" s="64"/>
      <c r="L163" s="64"/>
      <c r="M163" s="64"/>
      <c r="N163" s="64"/>
      <c r="O163" s="64"/>
    </row>
    <row r="164" spans="1:15" s="1" customFormat="1" ht="15" customHeight="1" x14ac:dyDescent="0.2">
      <c r="A164" s="20"/>
      <c r="B164" s="271" t="s">
        <v>1465</v>
      </c>
      <c r="C164" s="533">
        <v>178.7</v>
      </c>
      <c r="D164" s="533">
        <v>142.06</v>
      </c>
      <c r="E164" s="533">
        <v>0</v>
      </c>
      <c r="F164" s="542" t="s">
        <v>470</v>
      </c>
      <c r="G164" s="21"/>
      <c r="H164" s="64"/>
      <c r="I164" s="64"/>
      <c r="J164" s="64"/>
      <c r="K164" s="64"/>
      <c r="L164" s="64"/>
      <c r="M164" s="64"/>
      <c r="N164" s="64"/>
      <c r="O164" s="64"/>
    </row>
    <row r="165" spans="1:15" s="1" customFormat="1" ht="15" customHeight="1" x14ac:dyDescent="0.2">
      <c r="A165" s="20"/>
      <c r="B165" s="324" t="s">
        <v>1463</v>
      </c>
      <c r="C165" s="533">
        <v>0</v>
      </c>
      <c r="D165" s="533">
        <v>0</v>
      </c>
      <c r="E165" s="533">
        <v>0</v>
      </c>
      <c r="F165" s="542" t="s">
        <v>470</v>
      </c>
      <c r="G165" s="21"/>
      <c r="H165" s="64"/>
      <c r="I165" s="64"/>
      <c r="J165" s="64"/>
      <c r="K165" s="64"/>
      <c r="L165" s="64"/>
      <c r="M165" s="64"/>
      <c r="N165" s="64"/>
      <c r="O165" s="64"/>
    </row>
    <row r="166" spans="1:15" s="1" customFormat="1" ht="15" customHeight="1" x14ac:dyDescent="0.2">
      <c r="A166" s="20"/>
      <c r="B166" s="324" t="s">
        <v>1464</v>
      </c>
      <c r="C166" s="533">
        <v>178.7</v>
      </c>
      <c r="D166" s="533">
        <v>142.06</v>
      </c>
      <c r="E166" s="533">
        <v>0</v>
      </c>
      <c r="F166" s="542" t="s">
        <v>470</v>
      </c>
      <c r="G166" s="21"/>
      <c r="H166" s="64"/>
      <c r="I166" s="64"/>
      <c r="J166" s="64"/>
      <c r="K166" s="64"/>
      <c r="L166" s="64"/>
      <c r="M166" s="64"/>
      <c r="N166" s="64"/>
      <c r="O166" s="64"/>
    </row>
    <row r="167" spans="1:15" s="1" customFormat="1" ht="15" customHeight="1" x14ac:dyDescent="0.2">
      <c r="A167" s="20"/>
      <c r="B167" s="271" t="s">
        <v>1466</v>
      </c>
      <c r="C167" s="533">
        <v>0</v>
      </c>
      <c r="D167" s="533">
        <v>0</v>
      </c>
      <c r="E167" s="533">
        <v>0</v>
      </c>
      <c r="F167" s="542" t="s">
        <v>470</v>
      </c>
      <c r="G167" s="21"/>
      <c r="H167" s="64"/>
      <c r="I167" s="64"/>
      <c r="J167" s="64"/>
      <c r="K167" s="64"/>
      <c r="L167" s="64"/>
      <c r="M167" s="64"/>
      <c r="N167" s="64"/>
      <c r="O167" s="64"/>
    </row>
    <row r="168" spans="1:15" s="1" customFormat="1" ht="15" customHeight="1" x14ac:dyDescent="0.2">
      <c r="A168" s="20"/>
      <c r="B168" s="324" t="s">
        <v>1463</v>
      </c>
      <c r="C168" s="533">
        <v>0</v>
      </c>
      <c r="D168" s="533">
        <v>0</v>
      </c>
      <c r="E168" s="533">
        <v>0</v>
      </c>
      <c r="F168" s="542" t="s">
        <v>470</v>
      </c>
      <c r="G168" s="21"/>
      <c r="H168" s="64"/>
      <c r="I168" s="64"/>
      <c r="J168" s="64"/>
      <c r="K168" s="64"/>
      <c r="L168" s="64"/>
      <c r="M168" s="64"/>
      <c r="N168" s="64"/>
      <c r="O168" s="64"/>
    </row>
    <row r="169" spans="1:15" s="1" customFormat="1" ht="15" customHeight="1" x14ac:dyDescent="0.2">
      <c r="A169" s="20"/>
      <c r="B169" s="324" t="s">
        <v>1464</v>
      </c>
      <c r="C169" s="533">
        <v>0</v>
      </c>
      <c r="D169" s="533">
        <v>0</v>
      </c>
      <c r="E169" s="533">
        <v>0</v>
      </c>
      <c r="F169" s="542" t="s">
        <v>470</v>
      </c>
      <c r="G169" s="21"/>
      <c r="H169" s="64"/>
      <c r="I169" s="64"/>
      <c r="J169" s="64"/>
      <c r="K169" s="64"/>
      <c r="L169" s="64"/>
      <c r="M169" s="64"/>
      <c r="N169" s="64"/>
      <c r="O169" s="64"/>
    </row>
    <row r="170" spans="1:15" s="1" customFormat="1" ht="15" customHeight="1" x14ac:dyDescent="0.2">
      <c r="A170" s="20"/>
      <c r="B170" s="277" t="s">
        <v>310</v>
      </c>
      <c r="C170" s="540">
        <v>16.98</v>
      </c>
      <c r="D170" s="540">
        <v>14</v>
      </c>
      <c r="E170" s="543">
        <v>0</v>
      </c>
      <c r="F170" s="543">
        <v>0</v>
      </c>
      <c r="G170" s="21"/>
      <c r="H170" s="64"/>
      <c r="I170" s="64"/>
      <c r="J170" s="64"/>
      <c r="K170" s="64"/>
      <c r="L170" s="64"/>
      <c r="M170" s="64"/>
      <c r="N170" s="64"/>
      <c r="O170" s="64"/>
    </row>
    <row r="171" spans="1:15" s="1" customFormat="1" ht="15" customHeight="1" x14ac:dyDescent="0.2">
      <c r="A171" s="20"/>
      <c r="B171" s="551" t="s">
        <v>1461</v>
      </c>
      <c r="C171" s="554">
        <v>16.98</v>
      </c>
      <c r="D171" s="554">
        <v>14</v>
      </c>
      <c r="E171" s="555">
        <v>0</v>
      </c>
      <c r="F171" s="555">
        <v>0</v>
      </c>
      <c r="G171" s="21"/>
      <c r="H171" s="64"/>
      <c r="I171" s="64"/>
      <c r="J171" s="64"/>
      <c r="K171" s="64"/>
      <c r="L171" s="64"/>
      <c r="M171" s="64"/>
      <c r="N171" s="64"/>
      <c r="O171" s="64"/>
    </row>
    <row r="172" spans="1:15" s="1" customFormat="1" ht="15" customHeight="1" x14ac:dyDescent="0.2">
      <c r="A172" s="20"/>
      <c r="B172" s="272" t="s">
        <v>1462</v>
      </c>
      <c r="C172" s="556">
        <v>0</v>
      </c>
      <c r="D172" s="538">
        <v>0</v>
      </c>
      <c r="E172" s="481"/>
      <c r="F172" s="649"/>
      <c r="G172" s="21"/>
      <c r="H172" s="64"/>
      <c r="I172" s="64"/>
      <c r="J172" s="64"/>
      <c r="K172" s="64"/>
      <c r="L172" s="64"/>
      <c r="M172" s="64"/>
      <c r="N172" s="64"/>
      <c r="O172" s="64"/>
    </row>
    <row r="173" spans="1:15" s="1" customFormat="1" ht="15" customHeight="1" x14ac:dyDescent="0.2">
      <c r="A173" s="20"/>
      <c r="B173" s="324" t="s">
        <v>1463</v>
      </c>
      <c r="C173" s="533">
        <v>0</v>
      </c>
      <c r="D173" s="533">
        <v>0</v>
      </c>
      <c r="E173" s="650"/>
      <c r="F173" s="651"/>
      <c r="G173" s="21"/>
      <c r="H173" s="64"/>
      <c r="I173" s="64"/>
      <c r="J173" s="64"/>
      <c r="K173" s="64"/>
      <c r="L173" s="64"/>
      <c r="M173" s="64"/>
      <c r="N173" s="64"/>
      <c r="O173" s="64"/>
    </row>
    <row r="174" spans="1:15" s="1" customFormat="1" ht="15" customHeight="1" x14ac:dyDescent="0.2">
      <c r="A174" s="20"/>
      <c r="B174" s="324" t="s">
        <v>1464</v>
      </c>
      <c r="C174" s="533">
        <v>0</v>
      </c>
      <c r="D174" s="533">
        <v>0</v>
      </c>
      <c r="E174" s="650"/>
      <c r="F174" s="651"/>
      <c r="G174" s="21"/>
      <c r="H174" s="64"/>
      <c r="I174" s="64"/>
      <c r="J174" s="64"/>
      <c r="K174" s="64"/>
      <c r="L174" s="64"/>
      <c r="M174" s="64"/>
      <c r="N174" s="64"/>
      <c r="O174" s="64"/>
    </row>
    <row r="175" spans="1:15" s="1" customFormat="1" ht="15" customHeight="1" x14ac:dyDescent="0.2">
      <c r="A175" s="20"/>
      <c r="B175" s="271" t="s">
        <v>1465</v>
      </c>
      <c r="C175" s="557">
        <v>0</v>
      </c>
      <c r="D175" s="533">
        <v>0</v>
      </c>
      <c r="E175" s="650"/>
      <c r="F175" s="651"/>
      <c r="G175" s="21"/>
      <c r="H175" s="64"/>
      <c r="I175" s="64"/>
      <c r="J175" s="64"/>
      <c r="K175" s="64"/>
      <c r="L175" s="64"/>
      <c r="M175" s="64"/>
      <c r="N175" s="64"/>
      <c r="O175" s="64"/>
    </row>
    <row r="176" spans="1:15" s="1" customFormat="1" ht="15" customHeight="1" x14ac:dyDescent="0.2">
      <c r="A176" s="20"/>
      <c r="B176" s="324" t="s">
        <v>1463</v>
      </c>
      <c r="C176" s="533">
        <v>0</v>
      </c>
      <c r="D176" s="533">
        <v>0</v>
      </c>
      <c r="E176" s="650"/>
      <c r="F176" s="651"/>
      <c r="G176" s="21"/>
      <c r="H176" s="64"/>
      <c r="I176" s="64"/>
      <c r="J176" s="64"/>
      <c r="K176" s="64"/>
      <c r="L176" s="64"/>
      <c r="M176" s="64"/>
      <c r="N176" s="64"/>
      <c r="O176" s="64"/>
    </row>
    <row r="177" spans="1:15" s="1" customFormat="1" ht="15" customHeight="1" x14ac:dyDescent="0.2">
      <c r="A177" s="20"/>
      <c r="B177" s="324" t="s">
        <v>1464</v>
      </c>
      <c r="C177" s="533">
        <v>0</v>
      </c>
      <c r="D177" s="533">
        <v>0</v>
      </c>
      <c r="E177" s="650"/>
      <c r="F177" s="651"/>
      <c r="G177" s="21"/>
      <c r="H177" s="64"/>
      <c r="I177" s="64"/>
      <c r="J177" s="64"/>
      <c r="K177" s="64"/>
      <c r="L177" s="64"/>
      <c r="M177" s="64"/>
      <c r="N177" s="64"/>
      <c r="O177" s="64"/>
    </row>
    <row r="178" spans="1:15" s="1" customFormat="1" ht="15" customHeight="1" x14ac:dyDescent="0.2">
      <c r="A178" s="20"/>
      <c r="B178" s="271" t="s">
        <v>1466</v>
      </c>
      <c r="C178" s="557">
        <v>16.98</v>
      </c>
      <c r="D178" s="533">
        <v>14</v>
      </c>
      <c r="E178" s="650"/>
      <c r="F178" s="651"/>
      <c r="G178" s="21"/>
      <c r="H178" s="64"/>
      <c r="I178" s="64"/>
      <c r="J178" s="64"/>
      <c r="K178" s="64"/>
      <c r="L178" s="64"/>
      <c r="M178" s="64"/>
      <c r="N178" s="64"/>
      <c r="O178" s="64"/>
    </row>
    <row r="179" spans="1:15" s="1" customFormat="1" ht="15" customHeight="1" x14ac:dyDescent="0.2">
      <c r="A179" s="20"/>
      <c r="B179" s="324" t="s">
        <v>1463</v>
      </c>
      <c r="C179" s="533">
        <v>0</v>
      </c>
      <c r="D179" s="533">
        <v>0</v>
      </c>
      <c r="E179" s="650"/>
      <c r="F179" s="651"/>
      <c r="G179" s="21"/>
      <c r="H179" s="64"/>
      <c r="I179" s="64"/>
      <c r="J179" s="64"/>
      <c r="K179" s="64"/>
      <c r="L179" s="64"/>
      <c r="M179" s="64"/>
      <c r="N179" s="64"/>
      <c r="O179" s="64"/>
    </row>
    <row r="180" spans="1:15" s="1" customFormat="1" ht="15" customHeight="1" x14ac:dyDescent="0.2">
      <c r="A180" s="20"/>
      <c r="B180" s="324" t="s">
        <v>1468</v>
      </c>
      <c r="C180" s="533">
        <v>16.98</v>
      </c>
      <c r="D180" s="533">
        <v>14</v>
      </c>
      <c r="E180" s="650"/>
      <c r="F180" s="651"/>
      <c r="G180" s="21"/>
      <c r="H180" s="64"/>
      <c r="I180" s="64"/>
      <c r="J180" s="64"/>
      <c r="K180" s="64"/>
      <c r="L180" s="64"/>
      <c r="M180" s="64"/>
      <c r="N180" s="64"/>
      <c r="O180" s="64"/>
    </row>
    <row r="181" spans="1:15" s="1" customFormat="1" ht="15" customHeight="1" x14ac:dyDescent="0.2">
      <c r="A181" s="20"/>
      <c r="B181" s="550" t="s">
        <v>1467</v>
      </c>
      <c r="C181" s="552">
        <v>0</v>
      </c>
      <c r="D181" s="552">
        <v>0</v>
      </c>
      <c r="E181" s="553">
        <v>0</v>
      </c>
      <c r="F181" s="553">
        <v>0</v>
      </c>
      <c r="G181" s="21"/>
      <c r="H181" s="64"/>
      <c r="I181" s="64"/>
      <c r="J181" s="64"/>
      <c r="K181" s="64"/>
      <c r="L181" s="64"/>
      <c r="M181" s="64"/>
      <c r="N181" s="64"/>
      <c r="O181" s="64"/>
    </row>
    <row r="182" spans="1:15" s="1" customFormat="1" ht="15" customHeight="1" x14ac:dyDescent="0.2">
      <c r="A182" s="20"/>
      <c r="B182" s="272" t="s">
        <v>1462</v>
      </c>
      <c r="C182" s="558">
        <v>0</v>
      </c>
      <c r="D182" s="558">
        <v>0</v>
      </c>
      <c r="E182" s="481"/>
      <c r="F182" s="649"/>
      <c r="G182" s="21"/>
      <c r="H182" s="64"/>
      <c r="I182" s="64"/>
      <c r="J182" s="64"/>
      <c r="K182" s="64"/>
      <c r="L182" s="64"/>
      <c r="M182" s="64"/>
      <c r="N182" s="64"/>
      <c r="O182" s="64"/>
    </row>
    <row r="183" spans="1:15" s="1" customFormat="1" ht="15" customHeight="1" x14ac:dyDescent="0.2">
      <c r="A183" s="20"/>
      <c r="B183" s="324" t="s">
        <v>1463</v>
      </c>
      <c r="C183" s="559">
        <v>0</v>
      </c>
      <c r="D183" s="559">
        <v>0</v>
      </c>
      <c r="E183" s="650"/>
      <c r="F183" s="651"/>
      <c r="G183" s="21"/>
      <c r="H183" s="64"/>
      <c r="I183" s="64"/>
      <c r="J183" s="64"/>
      <c r="K183" s="64"/>
      <c r="L183" s="64"/>
      <c r="M183" s="64"/>
      <c r="N183" s="64"/>
      <c r="O183" s="64"/>
    </row>
    <row r="184" spans="1:15" s="1" customFormat="1" ht="15" customHeight="1" x14ac:dyDescent="0.2">
      <c r="A184" s="20"/>
      <c r="B184" s="324" t="s">
        <v>1464</v>
      </c>
      <c r="C184" s="559">
        <v>0</v>
      </c>
      <c r="D184" s="559">
        <v>0</v>
      </c>
      <c r="E184" s="650"/>
      <c r="F184" s="651"/>
      <c r="G184" s="21"/>
      <c r="H184" s="64"/>
      <c r="I184" s="64"/>
      <c r="J184" s="64"/>
      <c r="K184" s="64"/>
      <c r="L184" s="64"/>
      <c r="M184" s="64"/>
      <c r="N184" s="64"/>
      <c r="O184" s="64"/>
    </row>
    <row r="185" spans="1:15" s="1" customFormat="1" ht="15" customHeight="1" x14ac:dyDescent="0.2">
      <c r="A185" s="20"/>
      <c r="B185" s="271" t="s">
        <v>1465</v>
      </c>
      <c r="C185" s="560">
        <v>0</v>
      </c>
      <c r="D185" s="560">
        <v>0</v>
      </c>
      <c r="E185" s="650"/>
      <c r="F185" s="651"/>
      <c r="G185" s="21"/>
      <c r="H185" s="64"/>
      <c r="I185" s="64"/>
      <c r="J185" s="64"/>
      <c r="K185" s="64"/>
      <c r="L185" s="64"/>
      <c r="M185" s="64"/>
      <c r="N185" s="64"/>
      <c r="O185" s="64"/>
    </row>
    <row r="186" spans="1:15" s="1" customFormat="1" ht="15" customHeight="1" x14ac:dyDescent="0.2">
      <c r="A186" s="20"/>
      <c r="B186" s="324" t="s">
        <v>1463</v>
      </c>
      <c r="C186" s="559">
        <v>0</v>
      </c>
      <c r="D186" s="559">
        <v>0</v>
      </c>
      <c r="E186" s="650"/>
      <c r="F186" s="651"/>
      <c r="G186" s="21"/>
      <c r="H186" s="64"/>
      <c r="I186" s="64"/>
      <c r="J186" s="64"/>
      <c r="K186" s="64"/>
      <c r="L186" s="64"/>
      <c r="M186" s="64"/>
      <c r="N186" s="64"/>
      <c r="O186" s="64"/>
    </row>
    <row r="187" spans="1:15" s="1" customFormat="1" ht="15" customHeight="1" x14ac:dyDescent="0.2">
      <c r="A187" s="20"/>
      <c r="B187" s="324" t="s">
        <v>1464</v>
      </c>
      <c r="C187" s="559">
        <v>0</v>
      </c>
      <c r="D187" s="559">
        <v>0</v>
      </c>
      <c r="E187" s="650"/>
      <c r="F187" s="651"/>
      <c r="G187" s="21"/>
      <c r="H187" s="64"/>
      <c r="I187" s="64"/>
      <c r="J187" s="64"/>
      <c r="K187" s="64"/>
      <c r="L187" s="64"/>
      <c r="M187" s="64"/>
      <c r="N187" s="64"/>
      <c r="O187" s="64"/>
    </row>
    <row r="188" spans="1:15" s="1" customFormat="1" ht="15" customHeight="1" x14ac:dyDescent="0.2">
      <c r="A188" s="20"/>
      <c r="B188" s="271" t="s">
        <v>1466</v>
      </c>
      <c r="C188" s="560">
        <v>0</v>
      </c>
      <c r="D188" s="560">
        <v>0</v>
      </c>
      <c r="E188" s="650"/>
      <c r="F188" s="651"/>
      <c r="G188" s="21"/>
      <c r="H188" s="64"/>
      <c r="I188" s="64"/>
      <c r="J188" s="64"/>
      <c r="K188" s="64"/>
      <c r="L188" s="64"/>
      <c r="M188" s="64"/>
      <c r="N188" s="64"/>
      <c r="O188" s="64"/>
    </row>
    <row r="189" spans="1:15" s="1" customFormat="1" ht="15" customHeight="1" x14ac:dyDescent="0.2">
      <c r="A189" s="20"/>
      <c r="B189" s="324" t="s">
        <v>1463</v>
      </c>
      <c r="C189" s="559">
        <v>0</v>
      </c>
      <c r="D189" s="559">
        <v>0</v>
      </c>
      <c r="E189" s="650"/>
      <c r="F189" s="651"/>
      <c r="G189" s="21"/>
      <c r="H189" s="64"/>
      <c r="I189" s="64"/>
      <c r="J189" s="64"/>
      <c r="K189" s="64"/>
      <c r="L189" s="64"/>
      <c r="M189" s="64"/>
      <c r="N189" s="64"/>
      <c r="O189" s="64"/>
    </row>
    <row r="190" spans="1:15" s="1" customFormat="1" ht="15" customHeight="1" x14ac:dyDescent="0.2">
      <c r="A190" s="20"/>
      <c r="B190" s="568" t="s">
        <v>1464</v>
      </c>
      <c r="C190" s="561">
        <v>0</v>
      </c>
      <c r="D190" s="561">
        <v>0</v>
      </c>
      <c r="E190" s="652"/>
      <c r="F190" s="653"/>
      <c r="G190" s="21"/>
      <c r="H190" s="64"/>
      <c r="I190" s="64"/>
      <c r="J190" s="64"/>
      <c r="K190" s="64"/>
      <c r="L190" s="64"/>
      <c r="M190" s="64"/>
      <c r="N190" s="64"/>
      <c r="O190" s="64"/>
    </row>
    <row r="191" spans="1:15" s="127" customFormat="1" ht="45" customHeight="1" x14ac:dyDescent="0.25">
      <c r="A191" s="126"/>
      <c r="B191" s="685" t="s">
        <v>1469</v>
      </c>
      <c r="C191" s="685"/>
      <c r="D191" s="685"/>
      <c r="E191" s="685"/>
      <c r="F191" s="685"/>
      <c r="G191" s="111"/>
      <c r="H191" s="133"/>
      <c r="I191" s="133"/>
      <c r="J191" s="133"/>
      <c r="K191" s="133"/>
      <c r="L191" s="133"/>
      <c r="M191" s="133"/>
      <c r="N191" s="133"/>
      <c r="O191" s="133"/>
    </row>
    <row r="192" spans="1:15" s="1" customFormat="1" ht="15" customHeight="1" x14ac:dyDescent="0.2">
      <c r="A192" s="20"/>
      <c r="B192" s="142"/>
      <c r="C192" s="144"/>
      <c r="D192" s="144"/>
      <c r="E192" s="144"/>
      <c r="F192" s="144"/>
      <c r="G192" s="21"/>
      <c r="H192" s="64"/>
      <c r="I192" s="64"/>
      <c r="J192" s="64"/>
      <c r="K192" s="64"/>
      <c r="L192" s="64"/>
      <c r="M192" s="64"/>
      <c r="N192" s="64"/>
      <c r="O192" s="64"/>
    </row>
    <row r="193" spans="1:15" s="1" customFormat="1" ht="15" customHeight="1" x14ac:dyDescent="0.3">
      <c r="A193" s="20"/>
      <c r="B193" s="698" t="s">
        <v>261</v>
      </c>
      <c r="C193" s="698"/>
      <c r="D193" s="698"/>
      <c r="E193" s="698"/>
      <c r="F193" s="528"/>
      <c r="G193" s="21"/>
      <c r="H193" s="64"/>
      <c r="I193" s="64"/>
      <c r="J193" s="64"/>
      <c r="K193" s="64"/>
      <c r="L193" s="64"/>
      <c r="M193" s="64"/>
      <c r="N193" s="64"/>
      <c r="O193" s="64"/>
    </row>
    <row r="194" spans="1:15" s="1" customFormat="1" ht="15" customHeight="1" x14ac:dyDescent="0.2">
      <c r="A194" s="20"/>
      <c r="B194" s="204" t="s">
        <v>262</v>
      </c>
      <c r="C194" s="28"/>
      <c r="D194" s="28"/>
      <c r="E194" s="28"/>
      <c r="F194" s="144"/>
      <c r="G194" s="21"/>
      <c r="H194" s="64"/>
      <c r="I194" s="64"/>
      <c r="J194" s="64"/>
      <c r="K194" s="64"/>
      <c r="L194" s="64"/>
      <c r="M194" s="64"/>
      <c r="N194" s="64"/>
      <c r="O194" s="64"/>
    </row>
    <row r="195" spans="1:15" s="1" customFormat="1" ht="15" customHeight="1" x14ac:dyDescent="0.2">
      <c r="A195" s="20"/>
      <c r="B195" s="142"/>
      <c r="C195" s="144"/>
      <c r="D195" s="144"/>
      <c r="E195" s="144"/>
      <c r="F195" s="144"/>
      <c r="G195" s="21"/>
      <c r="H195" s="64"/>
      <c r="I195" s="64"/>
      <c r="J195" s="64"/>
      <c r="K195" s="64"/>
      <c r="L195" s="64"/>
      <c r="M195" s="64"/>
      <c r="N195" s="64"/>
      <c r="O195" s="64"/>
    </row>
    <row r="196" spans="1:15" s="1" customFormat="1" ht="15" customHeight="1" x14ac:dyDescent="0.2">
      <c r="A196" s="20"/>
      <c r="B196" s="531" t="s">
        <v>1470</v>
      </c>
      <c r="C196" s="531" t="s">
        <v>458</v>
      </c>
      <c r="D196" s="531" t="s">
        <v>459</v>
      </c>
      <c r="E196" s="531" t="s">
        <v>460</v>
      </c>
      <c r="F196" s="531" t="s">
        <v>461</v>
      </c>
      <c r="G196" s="21"/>
      <c r="H196" s="64"/>
      <c r="I196" s="64"/>
      <c r="J196" s="64"/>
      <c r="K196" s="64"/>
      <c r="L196" s="64"/>
      <c r="M196" s="64"/>
      <c r="N196" s="64"/>
      <c r="O196" s="64"/>
    </row>
    <row r="197" spans="1:15" s="1" customFormat="1" ht="15" customHeight="1" x14ac:dyDescent="0.2">
      <c r="A197" s="20"/>
      <c r="B197" s="574" t="s">
        <v>317</v>
      </c>
      <c r="C197" s="575">
        <v>1290.25</v>
      </c>
      <c r="D197" s="575">
        <v>506.13</v>
      </c>
      <c r="E197" s="575">
        <v>789.1</v>
      </c>
      <c r="F197" s="576" t="s">
        <v>470</v>
      </c>
      <c r="G197" s="21"/>
      <c r="H197" s="64"/>
      <c r="I197" s="64"/>
      <c r="J197" s="64"/>
      <c r="K197" s="64"/>
      <c r="L197" s="64"/>
      <c r="M197" s="64"/>
      <c r="N197" s="64"/>
      <c r="O197" s="64"/>
    </row>
    <row r="198" spans="1:15" s="1" customFormat="1" ht="15" customHeight="1" x14ac:dyDescent="0.2">
      <c r="A198" s="20"/>
      <c r="B198" s="550" t="s">
        <v>1471</v>
      </c>
      <c r="C198" s="552">
        <v>555.11</v>
      </c>
      <c r="D198" s="552">
        <v>70</v>
      </c>
      <c r="E198" s="552">
        <v>524.5</v>
      </c>
      <c r="F198" s="571" t="s">
        <v>470</v>
      </c>
      <c r="G198" s="21"/>
      <c r="H198" s="64"/>
      <c r="I198" s="64"/>
      <c r="J198" s="64"/>
      <c r="K198" s="64"/>
      <c r="L198" s="64"/>
      <c r="M198" s="64"/>
      <c r="N198" s="64"/>
      <c r="O198" s="64"/>
    </row>
    <row r="199" spans="1:15" s="1" customFormat="1" ht="15" customHeight="1" x14ac:dyDescent="0.2">
      <c r="A199" s="20"/>
      <c r="B199" s="272" t="s">
        <v>1472</v>
      </c>
      <c r="C199" s="538">
        <v>0</v>
      </c>
      <c r="D199" s="538">
        <v>0</v>
      </c>
      <c r="E199" s="538">
        <v>0</v>
      </c>
      <c r="F199" s="570" t="s">
        <v>470</v>
      </c>
      <c r="G199" s="21"/>
      <c r="H199" s="64"/>
      <c r="I199" s="64"/>
      <c r="J199" s="64"/>
      <c r="K199" s="64"/>
      <c r="L199" s="64"/>
      <c r="M199" s="64"/>
      <c r="N199" s="64"/>
      <c r="O199" s="64"/>
    </row>
    <row r="200" spans="1:15" s="1" customFormat="1" ht="15" customHeight="1" x14ac:dyDescent="0.2">
      <c r="A200" s="20"/>
      <c r="B200" s="324" t="s">
        <v>1463</v>
      </c>
      <c r="C200" s="533">
        <v>0</v>
      </c>
      <c r="D200" s="533">
        <v>0</v>
      </c>
      <c r="E200" s="533">
        <v>0</v>
      </c>
      <c r="F200" s="569" t="s">
        <v>470</v>
      </c>
      <c r="G200" s="21"/>
      <c r="H200" s="64"/>
      <c r="I200" s="64"/>
      <c r="J200" s="64"/>
      <c r="K200" s="64"/>
      <c r="L200" s="64"/>
      <c r="M200" s="64"/>
      <c r="N200" s="64"/>
      <c r="O200" s="64"/>
    </row>
    <row r="201" spans="1:15" s="1" customFormat="1" ht="15" customHeight="1" x14ac:dyDescent="0.2">
      <c r="A201" s="20"/>
      <c r="B201" s="324" t="s">
        <v>1464</v>
      </c>
      <c r="C201" s="533">
        <v>0</v>
      </c>
      <c r="D201" s="533">
        <v>0</v>
      </c>
      <c r="E201" s="533">
        <v>0</v>
      </c>
      <c r="F201" s="569" t="s">
        <v>470</v>
      </c>
      <c r="G201" s="21"/>
      <c r="H201" s="64"/>
      <c r="I201" s="64"/>
      <c r="J201" s="64"/>
      <c r="K201" s="64"/>
      <c r="L201" s="64"/>
      <c r="M201" s="64"/>
      <c r="N201" s="64"/>
      <c r="O201" s="64"/>
    </row>
    <row r="202" spans="1:15" s="1" customFormat="1" ht="15" customHeight="1" x14ac:dyDescent="0.2">
      <c r="A202" s="20"/>
      <c r="B202" s="271" t="s">
        <v>1473</v>
      </c>
      <c r="C202" s="533">
        <v>0</v>
      </c>
      <c r="D202" s="533">
        <v>0</v>
      </c>
      <c r="E202" s="533">
        <v>0</v>
      </c>
      <c r="F202" s="569" t="s">
        <v>470</v>
      </c>
      <c r="G202" s="21"/>
      <c r="H202" s="64"/>
      <c r="I202" s="64"/>
      <c r="J202" s="64"/>
      <c r="K202" s="64"/>
      <c r="L202" s="64"/>
      <c r="M202" s="64"/>
      <c r="N202" s="64"/>
      <c r="O202" s="64"/>
    </row>
    <row r="203" spans="1:15" s="1" customFormat="1" ht="15" customHeight="1" x14ac:dyDescent="0.2">
      <c r="A203" s="20"/>
      <c r="B203" s="324" t="s">
        <v>1463</v>
      </c>
      <c r="C203" s="533">
        <v>0</v>
      </c>
      <c r="D203" s="533">
        <v>0</v>
      </c>
      <c r="E203" s="533">
        <v>0</v>
      </c>
      <c r="F203" s="569" t="s">
        <v>470</v>
      </c>
      <c r="G203" s="21"/>
      <c r="H203" s="64"/>
      <c r="I203" s="64"/>
      <c r="J203" s="64"/>
      <c r="K203" s="64"/>
      <c r="L203" s="64"/>
      <c r="M203" s="64"/>
      <c r="N203" s="64"/>
      <c r="O203" s="64"/>
    </row>
    <row r="204" spans="1:15" s="1" customFormat="1" ht="15" customHeight="1" x14ac:dyDescent="0.2">
      <c r="A204" s="20"/>
      <c r="B204" s="324" t="s">
        <v>1464</v>
      </c>
      <c r="C204" s="533">
        <v>0</v>
      </c>
      <c r="D204" s="533">
        <v>0</v>
      </c>
      <c r="E204" s="533">
        <v>0</v>
      </c>
      <c r="F204" s="569" t="s">
        <v>470</v>
      </c>
      <c r="G204" s="21"/>
      <c r="H204" s="64"/>
      <c r="I204" s="64"/>
      <c r="J204" s="64"/>
      <c r="K204" s="64"/>
      <c r="L204" s="64"/>
      <c r="M204" s="64"/>
      <c r="N204" s="64"/>
      <c r="O204" s="64"/>
    </row>
    <row r="205" spans="1:15" s="1" customFormat="1" ht="15" customHeight="1" x14ac:dyDescent="0.2">
      <c r="A205" s="20"/>
      <c r="B205" s="271" t="s">
        <v>1474</v>
      </c>
      <c r="C205" s="533">
        <v>11.97</v>
      </c>
      <c r="D205" s="533">
        <v>70</v>
      </c>
      <c r="E205" s="533">
        <v>0</v>
      </c>
      <c r="F205" s="569" t="s">
        <v>470</v>
      </c>
      <c r="G205" s="21"/>
      <c r="H205" s="64"/>
      <c r="I205" s="64"/>
      <c r="J205" s="64"/>
      <c r="K205" s="64"/>
      <c r="L205" s="64"/>
      <c r="M205" s="64"/>
      <c r="N205" s="64"/>
      <c r="O205" s="64"/>
    </row>
    <row r="206" spans="1:15" s="1" customFormat="1" ht="15" customHeight="1" x14ac:dyDescent="0.2">
      <c r="A206" s="20"/>
      <c r="B206" s="324" t="s">
        <v>1463</v>
      </c>
      <c r="C206" s="533">
        <v>0</v>
      </c>
      <c r="D206" s="533">
        <v>0</v>
      </c>
      <c r="E206" s="533">
        <v>0</v>
      </c>
      <c r="F206" s="569" t="s">
        <v>470</v>
      </c>
      <c r="G206" s="21"/>
      <c r="H206" s="64"/>
      <c r="I206" s="64"/>
      <c r="J206" s="64"/>
      <c r="K206" s="64"/>
      <c r="L206" s="64"/>
      <c r="M206" s="64"/>
      <c r="N206" s="64"/>
      <c r="O206" s="64"/>
    </row>
    <row r="207" spans="1:15" s="1" customFormat="1" ht="15" customHeight="1" x14ac:dyDescent="0.2">
      <c r="A207" s="20"/>
      <c r="B207" s="324" t="s">
        <v>1464</v>
      </c>
      <c r="C207" s="533">
        <v>11.97</v>
      </c>
      <c r="D207" s="533">
        <v>70</v>
      </c>
      <c r="E207" s="533">
        <v>0</v>
      </c>
      <c r="F207" s="569" t="s">
        <v>470</v>
      </c>
      <c r="G207" s="21"/>
      <c r="H207" s="64"/>
      <c r="I207" s="64"/>
      <c r="J207" s="64"/>
      <c r="K207" s="64"/>
      <c r="L207" s="64"/>
      <c r="M207" s="64"/>
      <c r="N207" s="64"/>
      <c r="O207" s="64"/>
    </row>
    <row r="208" spans="1:15" s="1" customFormat="1" ht="15" customHeight="1" x14ac:dyDescent="0.2">
      <c r="A208" s="20"/>
      <c r="B208" s="271" t="s">
        <v>1475</v>
      </c>
      <c r="C208" s="533">
        <v>543.14</v>
      </c>
      <c r="D208" s="533">
        <v>0</v>
      </c>
      <c r="E208" s="533">
        <v>524.5</v>
      </c>
      <c r="F208" s="569" t="s">
        <v>470</v>
      </c>
      <c r="G208" s="21"/>
      <c r="H208" s="64"/>
      <c r="I208" s="64"/>
      <c r="J208" s="64"/>
      <c r="K208" s="64"/>
      <c r="L208" s="64"/>
      <c r="M208" s="64"/>
      <c r="N208" s="64"/>
      <c r="O208" s="64"/>
    </row>
    <row r="209" spans="1:15" s="1" customFormat="1" ht="15" customHeight="1" x14ac:dyDescent="0.2">
      <c r="A209" s="20"/>
      <c r="B209" s="324" t="s">
        <v>1463</v>
      </c>
      <c r="C209" s="533">
        <v>0</v>
      </c>
      <c r="D209" s="533">
        <v>0</v>
      </c>
      <c r="E209" s="533">
        <v>0</v>
      </c>
      <c r="F209" s="569" t="s">
        <v>470</v>
      </c>
      <c r="G209" s="21"/>
      <c r="H209" s="64"/>
      <c r="I209" s="64"/>
      <c r="J209" s="64"/>
      <c r="K209" s="64"/>
      <c r="L209" s="64"/>
      <c r="M209" s="64"/>
      <c r="N209" s="64"/>
      <c r="O209" s="64"/>
    </row>
    <row r="210" spans="1:15" s="1" customFormat="1" ht="15" customHeight="1" x14ac:dyDescent="0.2">
      <c r="A210" s="20"/>
      <c r="B210" s="324" t="s">
        <v>1464</v>
      </c>
      <c r="C210" s="533">
        <v>543.14</v>
      </c>
      <c r="D210" s="533">
        <v>0</v>
      </c>
      <c r="E210" s="533">
        <v>524.5</v>
      </c>
      <c r="F210" s="569" t="s">
        <v>470</v>
      </c>
      <c r="G210" s="21"/>
      <c r="H210" s="64"/>
      <c r="I210" s="64"/>
      <c r="J210" s="64"/>
      <c r="K210" s="64"/>
      <c r="L210" s="64"/>
      <c r="M210" s="64"/>
      <c r="N210" s="64"/>
      <c r="O210" s="64"/>
    </row>
    <row r="211" spans="1:15" s="1" customFormat="1" ht="15" customHeight="1" x14ac:dyDescent="0.2">
      <c r="A211" s="20"/>
      <c r="B211" s="550" t="s">
        <v>1467</v>
      </c>
      <c r="C211" s="552">
        <v>735.1400000000001</v>
      </c>
      <c r="D211" s="552">
        <v>436.13</v>
      </c>
      <c r="E211" s="552">
        <v>264.60000000000002</v>
      </c>
      <c r="F211" s="571" t="s">
        <v>470</v>
      </c>
      <c r="G211" s="21"/>
      <c r="H211" s="64"/>
      <c r="I211" s="64"/>
      <c r="J211" s="64"/>
      <c r="K211" s="64"/>
      <c r="L211" s="64"/>
      <c r="M211" s="64"/>
      <c r="N211" s="64"/>
      <c r="O211" s="64"/>
    </row>
    <row r="212" spans="1:15" s="1" customFormat="1" ht="15" customHeight="1" x14ac:dyDescent="0.2">
      <c r="A212" s="20"/>
      <c r="B212" s="272" t="s">
        <v>1472</v>
      </c>
      <c r="C212" s="538">
        <v>0</v>
      </c>
      <c r="D212" s="538">
        <v>0</v>
      </c>
      <c r="E212" s="538">
        <v>0</v>
      </c>
      <c r="F212" s="570" t="s">
        <v>470</v>
      </c>
      <c r="G212" s="21"/>
      <c r="H212" s="64"/>
      <c r="I212" s="64"/>
      <c r="J212" s="64"/>
      <c r="K212" s="64"/>
      <c r="L212" s="64"/>
      <c r="M212" s="64"/>
      <c r="N212" s="64"/>
      <c r="O212" s="64"/>
    </row>
    <row r="213" spans="1:15" s="1" customFormat="1" ht="15" customHeight="1" x14ac:dyDescent="0.2">
      <c r="A213" s="20"/>
      <c r="B213" s="324" t="s">
        <v>1463</v>
      </c>
      <c r="C213" s="533">
        <v>0</v>
      </c>
      <c r="D213" s="533">
        <v>0</v>
      </c>
      <c r="E213" s="533">
        <v>0</v>
      </c>
      <c r="F213" s="569" t="s">
        <v>470</v>
      </c>
      <c r="G213" s="21"/>
      <c r="H213" s="64"/>
      <c r="I213" s="64"/>
      <c r="J213" s="64"/>
      <c r="K213" s="64"/>
      <c r="L213" s="64"/>
      <c r="M213" s="64"/>
      <c r="N213" s="64"/>
      <c r="O213" s="64"/>
    </row>
    <row r="214" spans="1:15" s="1" customFormat="1" ht="15" customHeight="1" x14ac:dyDescent="0.2">
      <c r="A214" s="20"/>
      <c r="B214" s="324" t="s">
        <v>1464</v>
      </c>
      <c r="C214" s="533">
        <v>0</v>
      </c>
      <c r="D214" s="533">
        <v>0</v>
      </c>
      <c r="E214" s="533">
        <v>0</v>
      </c>
      <c r="F214" s="569" t="s">
        <v>470</v>
      </c>
      <c r="G214" s="21"/>
      <c r="H214" s="64"/>
      <c r="I214" s="64"/>
      <c r="J214" s="64"/>
      <c r="K214" s="64"/>
      <c r="L214" s="64"/>
      <c r="M214" s="64"/>
      <c r="N214" s="64"/>
      <c r="O214" s="64"/>
    </row>
    <row r="215" spans="1:15" s="1" customFormat="1" ht="15" customHeight="1" x14ac:dyDescent="0.2">
      <c r="A215" s="20"/>
      <c r="B215" s="271" t="s">
        <v>1473</v>
      </c>
      <c r="C215" s="533">
        <v>0</v>
      </c>
      <c r="D215" s="533">
        <v>0</v>
      </c>
      <c r="E215" s="533">
        <v>0</v>
      </c>
      <c r="F215" s="569" t="s">
        <v>470</v>
      </c>
      <c r="G215" s="21"/>
      <c r="H215" s="64"/>
      <c r="I215" s="64"/>
      <c r="J215" s="64"/>
      <c r="K215" s="64"/>
      <c r="L215" s="64"/>
      <c r="M215" s="64"/>
      <c r="N215" s="64"/>
      <c r="O215" s="64"/>
    </row>
    <row r="216" spans="1:15" s="1" customFormat="1" ht="15" customHeight="1" x14ac:dyDescent="0.2">
      <c r="A216" s="20"/>
      <c r="B216" s="324" t="s">
        <v>1463</v>
      </c>
      <c r="C216" s="533">
        <v>0</v>
      </c>
      <c r="D216" s="533">
        <v>0</v>
      </c>
      <c r="E216" s="533">
        <v>0</v>
      </c>
      <c r="F216" s="569" t="s">
        <v>470</v>
      </c>
      <c r="G216" s="21"/>
      <c r="H216" s="64"/>
      <c r="I216" s="64"/>
      <c r="J216" s="64"/>
      <c r="K216" s="64"/>
      <c r="L216" s="64"/>
      <c r="M216" s="64"/>
      <c r="N216" s="64"/>
      <c r="O216" s="64"/>
    </row>
    <row r="217" spans="1:15" s="1" customFormat="1" ht="15" customHeight="1" x14ac:dyDescent="0.2">
      <c r="A217" s="20"/>
      <c r="B217" s="324" t="s">
        <v>1464</v>
      </c>
      <c r="C217" s="533">
        <v>0</v>
      </c>
      <c r="D217" s="533">
        <v>0</v>
      </c>
      <c r="E217" s="533">
        <v>0</v>
      </c>
      <c r="F217" s="569" t="s">
        <v>470</v>
      </c>
      <c r="G217" s="21"/>
      <c r="H217" s="64"/>
      <c r="I217" s="64"/>
      <c r="J217" s="64"/>
      <c r="K217" s="64"/>
      <c r="L217" s="64"/>
      <c r="M217" s="64"/>
      <c r="N217" s="64"/>
      <c r="O217" s="64"/>
    </row>
    <row r="218" spans="1:15" s="1" customFormat="1" ht="15" customHeight="1" x14ac:dyDescent="0.2">
      <c r="A218" s="20"/>
      <c r="B218" s="271" t="s">
        <v>1474</v>
      </c>
      <c r="C218" s="533">
        <v>735.1400000000001</v>
      </c>
      <c r="D218" s="533">
        <v>155.13</v>
      </c>
      <c r="E218" s="533">
        <v>264.60000000000002</v>
      </c>
      <c r="F218" s="569" t="s">
        <v>470</v>
      </c>
      <c r="G218" s="21"/>
      <c r="H218" s="64"/>
      <c r="I218" s="64"/>
      <c r="J218" s="64"/>
      <c r="K218" s="64"/>
      <c r="L218" s="64"/>
      <c r="M218" s="64"/>
      <c r="N218" s="64"/>
      <c r="O218" s="64"/>
    </row>
    <row r="219" spans="1:15" s="1" customFormat="1" ht="15" customHeight="1" x14ac:dyDescent="0.2">
      <c r="A219" s="20"/>
      <c r="B219" s="324" t="s">
        <v>1463</v>
      </c>
      <c r="C219" s="533">
        <v>634.19000000000005</v>
      </c>
      <c r="D219" s="533">
        <v>155.13</v>
      </c>
      <c r="E219" s="533">
        <v>264.60000000000002</v>
      </c>
      <c r="F219" s="569" t="s">
        <v>470</v>
      </c>
      <c r="G219" s="21"/>
      <c r="H219" s="64"/>
      <c r="I219" s="64"/>
      <c r="J219" s="64"/>
      <c r="K219" s="64"/>
      <c r="L219" s="64"/>
      <c r="M219" s="64"/>
      <c r="N219" s="64"/>
      <c r="O219" s="64"/>
    </row>
    <row r="220" spans="1:15" s="1" customFormat="1" ht="15" customHeight="1" x14ac:dyDescent="0.2">
      <c r="A220" s="20"/>
      <c r="B220" s="324" t="s">
        <v>1464</v>
      </c>
      <c r="C220" s="533">
        <v>100.95</v>
      </c>
      <c r="D220" s="533">
        <v>0</v>
      </c>
      <c r="E220" s="533">
        <v>0</v>
      </c>
      <c r="F220" s="569" t="s">
        <v>470</v>
      </c>
      <c r="G220" s="21"/>
      <c r="H220" s="64"/>
      <c r="I220" s="64"/>
      <c r="J220" s="64"/>
      <c r="K220" s="64"/>
      <c r="L220" s="64"/>
      <c r="M220" s="64"/>
      <c r="N220" s="64"/>
      <c r="O220" s="64"/>
    </row>
    <row r="221" spans="1:15" s="1" customFormat="1" ht="15" customHeight="1" x14ac:dyDescent="0.2">
      <c r="A221" s="20"/>
      <c r="B221" s="271" t="s">
        <v>1475</v>
      </c>
      <c r="C221" s="533">
        <v>0</v>
      </c>
      <c r="D221" s="533">
        <v>281</v>
      </c>
      <c r="E221" s="533">
        <v>0</v>
      </c>
      <c r="F221" s="569" t="s">
        <v>470</v>
      </c>
      <c r="G221" s="21"/>
      <c r="H221" s="64"/>
      <c r="I221" s="64"/>
      <c r="J221" s="64"/>
      <c r="K221" s="64"/>
      <c r="L221" s="64"/>
      <c r="M221" s="64"/>
      <c r="N221" s="64"/>
      <c r="O221" s="64"/>
    </row>
    <row r="222" spans="1:15" s="1" customFormat="1" ht="15" customHeight="1" x14ac:dyDescent="0.2">
      <c r="A222" s="20"/>
      <c r="B222" s="324" t="s">
        <v>1463</v>
      </c>
      <c r="C222" s="533">
        <v>0</v>
      </c>
      <c r="D222" s="533">
        <v>281</v>
      </c>
      <c r="E222" s="533">
        <v>0</v>
      </c>
      <c r="F222" s="569" t="s">
        <v>470</v>
      </c>
      <c r="G222" s="21"/>
      <c r="H222" s="64"/>
      <c r="I222" s="64"/>
      <c r="J222" s="64"/>
      <c r="K222" s="64"/>
      <c r="L222" s="64"/>
      <c r="M222" s="64"/>
      <c r="N222" s="64"/>
      <c r="O222" s="64"/>
    </row>
    <row r="223" spans="1:15" s="1" customFormat="1" ht="15" customHeight="1" x14ac:dyDescent="0.2">
      <c r="A223" s="20"/>
      <c r="B223" s="324" t="s">
        <v>1464</v>
      </c>
      <c r="C223" s="533">
        <v>0</v>
      </c>
      <c r="D223" s="533">
        <v>0</v>
      </c>
      <c r="E223" s="533">
        <v>0</v>
      </c>
      <c r="F223" s="569" t="s">
        <v>470</v>
      </c>
      <c r="G223" s="21"/>
      <c r="H223" s="64"/>
      <c r="I223" s="64"/>
      <c r="J223" s="64"/>
      <c r="K223" s="64"/>
      <c r="L223" s="64"/>
      <c r="M223" s="64"/>
      <c r="N223" s="64"/>
      <c r="O223" s="64"/>
    </row>
    <row r="224" spans="1:15" s="1" customFormat="1" ht="15" customHeight="1" x14ac:dyDescent="0.2">
      <c r="A224" s="20"/>
      <c r="B224" s="545" t="s">
        <v>302</v>
      </c>
      <c r="C224" s="546">
        <v>477.3</v>
      </c>
      <c r="D224" s="546">
        <v>155.13</v>
      </c>
      <c r="E224" s="546">
        <v>789.1</v>
      </c>
      <c r="F224" s="577" t="s">
        <v>470</v>
      </c>
      <c r="G224" s="21"/>
      <c r="H224" s="64"/>
      <c r="I224" s="64"/>
      <c r="J224" s="64"/>
      <c r="K224" s="64"/>
      <c r="L224" s="64"/>
      <c r="M224" s="64"/>
      <c r="N224" s="64"/>
      <c r="O224" s="64"/>
    </row>
    <row r="225" spans="1:15" s="1" customFormat="1" ht="15" customHeight="1" x14ac:dyDescent="0.2">
      <c r="A225" s="20"/>
      <c r="B225" s="550" t="s">
        <v>1471</v>
      </c>
      <c r="C225" s="552">
        <v>176.12</v>
      </c>
      <c r="D225" s="552">
        <v>0</v>
      </c>
      <c r="E225" s="552">
        <v>524.5</v>
      </c>
      <c r="F225" s="571" t="s">
        <v>470</v>
      </c>
      <c r="G225" s="21"/>
      <c r="H225" s="64"/>
      <c r="I225" s="64"/>
      <c r="J225" s="64"/>
      <c r="K225" s="64"/>
      <c r="L225" s="64"/>
      <c r="M225" s="64"/>
      <c r="N225" s="64"/>
      <c r="O225" s="64"/>
    </row>
    <row r="226" spans="1:15" s="1" customFormat="1" ht="15" customHeight="1" x14ac:dyDescent="0.2">
      <c r="A226" s="20"/>
      <c r="B226" s="272" t="s">
        <v>1472</v>
      </c>
      <c r="C226" s="538">
        <v>0</v>
      </c>
      <c r="D226" s="538">
        <v>0</v>
      </c>
      <c r="E226" s="538">
        <v>0</v>
      </c>
      <c r="F226" s="570" t="s">
        <v>470</v>
      </c>
      <c r="G226" s="21"/>
      <c r="H226" s="64"/>
      <c r="I226" s="64"/>
      <c r="J226" s="64"/>
      <c r="K226" s="64"/>
      <c r="L226" s="64"/>
      <c r="M226" s="64"/>
      <c r="N226" s="64"/>
      <c r="O226" s="64"/>
    </row>
    <row r="227" spans="1:15" s="1" customFormat="1" ht="15" customHeight="1" x14ac:dyDescent="0.2">
      <c r="A227" s="20"/>
      <c r="B227" s="324" t="s">
        <v>1463</v>
      </c>
      <c r="C227" s="533">
        <v>0</v>
      </c>
      <c r="D227" s="533">
        <v>0</v>
      </c>
      <c r="E227" s="533">
        <v>0</v>
      </c>
      <c r="F227" s="569" t="s">
        <v>470</v>
      </c>
      <c r="G227" s="21"/>
      <c r="H227" s="64"/>
      <c r="I227" s="64"/>
      <c r="J227" s="64"/>
      <c r="K227" s="64"/>
      <c r="L227" s="64"/>
      <c r="M227" s="64"/>
      <c r="N227" s="64"/>
      <c r="O227" s="64"/>
    </row>
    <row r="228" spans="1:15" s="1" customFormat="1" ht="15" customHeight="1" x14ac:dyDescent="0.2">
      <c r="A228" s="20"/>
      <c r="B228" s="324" t="s">
        <v>1464</v>
      </c>
      <c r="C228" s="533">
        <v>0</v>
      </c>
      <c r="D228" s="533">
        <v>0</v>
      </c>
      <c r="E228" s="533">
        <v>0</v>
      </c>
      <c r="F228" s="569" t="s">
        <v>470</v>
      </c>
      <c r="G228" s="21"/>
      <c r="H228" s="64"/>
      <c r="I228" s="64"/>
      <c r="J228" s="64"/>
      <c r="K228" s="64"/>
      <c r="L228" s="64"/>
      <c r="M228" s="64"/>
      <c r="N228" s="64"/>
      <c r="O228" s="64"/>
    </row>
    <row r="229" spans="1:15" s="1" customFormat="1" ht="15" customHeight="1" x14ac:dyDescent="0.2">
      <c r="A229" s="20"/>
      <c r="B229" s="271" t="s">
        <v>1473</v>
      </c>
      <c r="C229" s="533">
        <v>0</v>
      </c>
      <c r="D229" s="533">
        <v>0</v>
      </c>
      <c r="E229" s="533">
        <v>0</v>
      </c>
      <c r="F229" s="569" t="s">
        <v>470</v>
      </c>
      <c r="G229" s="21"/>
      <c r="H229" s="64"/>
      <c r="I229" s="64"/>
      <c r="J229" s="64"/>
      <c r="K229" s="64"/>
      <c r="L229" s="64"/>
      <c r="M229" s="64"/>
      <c r="N229" s="64"/>
      <c r="O229" s="64"/>
    </row>
    <row r="230" spans="1:15" s="1" customFormat="1" ht="15" customHeight="1" x14ac:dyDescent="0.2">
      <c r="A230" s="20"/>
      <c r="B230" s="324" t="s">
        <v>1463</v>
      </c>
      <c r="C230" s="533">
        <v>0</v>
      </c>
      <c r="D230" s="533">
        <v>0</v>
      </c>
      <c r="E230" s="533">
        <v>0</v>
      </c>
      <c r="F230" s="569" t="s">
        <v>470</v>
      </c>
      <c r="G230" s="21"/>
      <c r="H230" s="64"/>
      <c r="I230" s="64"/>
      <c r="J230" s="64"/>
      <c r="K230" s="64"/>
      <c r="L230" s="64"/>
      <c r="M230" s="64"/>
      <c r="N230" s="64"/>
      <c r="O230" s="64"/>
    </row>
    <row r="231" spans="1:15" s="1" customFormat="1" ht="15" customHeight="1" x14ac:dyDescent="0.2">
      <c r="A231" s="20"/>
      <c r="B231" s="324" t="s">
        <v>1464</v>
      </c>
      <c r="C231" s="533">
        <v>0</v>
      </c>
      <c r="D231" s="533">
        <v>0</v>
      </c>
      <c r="E231" s="533">
        <v>0</v>
      </c>
      <c r="F231" s="569" t="s">
        <v>470</v>
      </c>
      <c r="G231" s="21"/>
      <c r="H231" s="64"/>
      <c r="I231" s="64"/>
      <c r="J231" s="64"/>
      <c r="K231" s="64"/>
      <c r="L231" s="64"/>
      <c r="M231" s="64"/>
      <c r="N231" s="64"/>
      <c r="O231" s="64"/>
    </row>
    <row r="232" spans="1:15" s="1" customFormat="1" ht="15" customHeight="1" x14ac:dyDescent="0.2">
      <c r="A232" s="20"/>
      <c r="B232" s="271" t="s">
        <v>1474</v>
      </c>
      <c r="C232" s="533">
        <v>0</v>
      </c>
      <c r="D232" s="533">
        <v>0</v>
      </c>
      <c r="E232" s="533">
        <v>0</v>
      </c>
      <c r="F232" s="569" t="s">
        <v>470</v>
      </c>
      <c r="G232" s="21"/>
      <c r="H232" s="64"/>
      <c r="I232" s="64"/>
      <c r="J232" s="64"/>
      <c r="K232" s="64"/>
      <c r="L232" s="64"/>
      <c r="M232" s="64"/>
      <c r="N232" s="64"/>
      <c r="O232" s="64"/>
    </row>
    <row r="233" spans="1:15" s="1" customFormat="1" ht="15" customHeight="1" x14ac:dyDescent="0.2">
      <c r="A233" s="20"/>
      <c r="B233" s="324" t="s">
        <v>1463</v>
      </c>
      <c r="C233" s="533">
        <v>0</v>
      </c>
      <c r="D233" s="533">
        <v>0</v>
      </c>
      <c r="E233" s="533">
        <v>0</v>
      </c>
      <c r="F233" s="569" t="s">
        <v>470</v>
      </c>
      <c r="G233" s="21"/>
      <c r="H233" s="64"/>
      <c r="I233" s="64"/>
      <c r="J233" s="64"/>
      <c r="K233" s="64"/>
      <c r="L233" s="64"/>
      <c r="M233" s="64"/>
      <c r="N233" s="64"/>
      <c r="O233" s="64"/>
    </row>
    <row r="234" spans="1:15" s="1" customFormat="1" ht="15" customHeight="1" x14ac:dyDescent="0.2">
      <c r="A234" s="20"/>
      <c r="B234" s="324" t="s">
        <v>1464</v>
      </c>
      <c r="C234" s="533">
        <v>0</v>
      </c>
      <c r="D234" s="533">
        <v>0</v>
      </c>
      <c r="E234" s="533">
        <v>0</v>
      </c>
      <c r="F234" s="569" t="s">
        <v>470</v>
      </c>
      <c r="G234" s="21"/>
      <c r="H234" s="64"/>
      <c r="I234" s="64"/>
      <c r="J234" s="64"/>
      <c r="K234" s="64"/>
      <c r="L234" s="64"/>
      <c r="M234" s="64"/>
      <c r="N234" s="64"/>
      <c r="O234" s="64"/>
    </row>
    <row r="235" spans="1:15" s="1" customFormat="1" ht="15" customHeight="1" x14ac:dyDescent="0.2">
      <c r="A235" s="20"/>
      <c r="B235" s="271" t="s">
        <v>1475</v>
      </c>
      <c r="C235" s="533">
        <v>176.12</v>
      </c>
      <c r="D235" s="533">
        <v>0</v>
      </c>
      <c r="E235" s="533">
        <v>524.5</v>
      </c>
      <c r="F235" s="569" t="s">
        <v>470</v>
      </c>
      <c r="G235" s="21"/>
      <c r="H235" s="64"/>
      <c r="I235" s="64"/>
      <c r="J235" s="64"/>
      <c r="K235" s="64"/>
      <c r="L235" s="64"/>
      <c r="M235" s="64"/>
      <c r="N235" s="64"/>
      <c r="O235" s="64"/>
    </row>
    <row r="236" spans="1:15" s="1" customFormat="1" ht="15" customHeight="1" x14ac:dyDescent="0.2">
      <c r="A236" s="20"/>
      <c r="B236" s="324" t="s">
        <v>1463</v>
      </c>
      <c r="C236" s="533">
        <v>0</v>
      </c>
      <c r="D236" s="533">
        <v>0</v>
      </c>
      <c r="E236" s="533">
        <v>0</v>
      </c>
      <c r="F236" s="569" t="s">
        <v>470</v>
      </c>
      <c r="G236" s="21"/>
      <c r="H236" s="64"/>
      <c r="I236" s="64"/>
      <c r="J236" s="64"/>
      <c r="K236" s="64"/>
      <c r="L236" s="64"/>
      <c r="M236" s="64"/>
      <c r="N236" s="64"/>
      <c r="O236" s="64"/>
    </row>
    <row r="237" spans="1:15" s="1" customFormat="1" ht="15" customHeight="1" x14ac:dyDescent="0.2">
      <c r="A237" s="20"/>
      <c r="B237" s="324" t="s">
        <v>1464</v>
      </c>
      <c r="C237" s="533">
        <v>176.12</v>
      </c>
      <c r="D237" s="533">
        <v>0</v>
      </c>
      <c r="E237" s="533">
        <v>524.5</v>
      </c>
      <c r="F237" s="569" t="s">
        <v>470</v>
      </c>
      <c r="G237" s="21"/>
      <c r="H237" s="64"/>
      <c r="I237" s="64"/>
      <c r="J237" s="64"/>
      <c r="K237" s="64"/>
      <c r="L237" s="64"/>
      <c r="M237" s="64"/>
      <c r="N237" s="64"/>
      <c r="O237" s="64"/>
    </row>
    <row r="238" spans="1:15" s="1" customFormat="1" ht="15" customHeight="1" x14ac:dyDescent="0.2">
      <c r="A238" s="20"/>
      <c r="B238" s="550" t="s">
        <v>1467</v>
      </c>
      <c r="C238" s="552">
        <v>301.18</v>
      </c>
      <c r="D238" s="552">
        <v>155.13</v>
      </c>
      <c r="E238" s="552">
        <v>264.60000000000002</v>
      </c>
      <c r="F238" s="571" t="s">
        <v>470</v>
      </c>
      <c r="G238" s="21"/>
      <c r="H238" s="64"/>
      <c r="I238" s="64"/>
      <c r="J238" s="64"/>
      <c r="K238" s="64"/>
      <c r="L238" s="64"/>
      <c r="M238" s="64"/>
      <c r="N238" s="64"/>
      <c r="O238" s="64"/>
    </row>
    <row r="239" spans="1:15" s="1" customFormat="1" ht="15" customHeight="1" x14ac:dyDescent="0.2">
      <c r="A239" s="20"/>
      <c r="B239" s="272" t="s">
        <v>1472</v>
      </c>
      <c r="C239" s="538">
        <v>0</v>
      </c>
      <c r="D239" s="538">
        <v>0</v>
      </c>
      <c r="E239" s="538">
        <v>0</v>
      </c>
      <c r="F239" s="570" t="s">
        <v>470</v>
      </c>
      <c r="G239" s="21"/>
      <c r="H239" s="64"/>
      <c r="I239" s="64"/>
      <c r="J239" s="64"/>
      <c r="K239" s="64"/>
      <c r="L239" s="64"/>
      <c r="M239" s="64"/>
      <c r="N239" s="64"/>
      <c r="O239" s="64"/>
    </row>
    <row r="240" spans="1:15" s="1" customFormat="1" ht="15" customHeight="1" x14ac:dyDescent="0.2">
      <c r="A240" s="20"/>
      <c r="B240" s="324" t="s">
        <v>1463</v>
      </c>
      <c r="C240" s="533">
        <v>0</v>
      </c>
      <c r="D240" s="533">
        <v>0</v>
      </c>
      <c r="E240" s="533">
        <v>0</v>
      </c>
      <c r="F240" s="569" t="s">
        <v>470</v>
      </c>
      <c r="G240" s="21"/>
      <c r="H240" s="64"/>
      <c r="I240" s="64"/>
      <c r="J240" s="64"/>
      <c r="K240" s="64"/>
      <c r="L240" s="64"/>
      <c r="M240" s="64"/>
      <c r="N240" s="64"/>
      <c r="O240" s="64"/>
    </row>
    <row r="241" spans="1:15" s="1" customFormat="1" ht="15" customHeight="1" x14ac:dyDescent="0.2">
      <c r="A241" s="20"/>
      <c r="B241" s="324" t="s">
        <v>1464</v>
      </c>
      <c r="C241" s="533">
        <v>0</v>
      </c>
      <c r="D241" s="533">
        <v>0</v>
      </c>
      <c r="E241" s="533">
        <v>0</v>
      </c>
      <c r="F241" s="569" t="s">
        <v>470</v>
      </c>
      <c r="G241" s="21"/>
      <c r="H241" s="64"/>
      <c r="I241" s="64"/>
      <c r="J241" s="64"/>
      <c r="K241" s="64"/>
      <c r="L241" s="64"/>
      <c r="M241" s="64"/>
      <c r="N241" s="64"/>
      <c r="O241" s="64"/>
    </row>
    <row r="242" spans="1:15" s="1" customFormat="1" ht="15" customHeight="1" x14ac:dyDescent="0.2">
      <c r="A242" s="20"/>
      <c r="B242" s="271" t="s">
        <v>1473</v>
      </c>
      <c r="C242" s="533">
        <v>0</v>
      </c>
      <c r="D242" s="533">
        <v>0</v>
      </c>
      <c r="E242" s="533">
        <v>0</v>
      </c>
      <c r="F242" s="569" t="s">
        <v>470</v>
      </c>
      <c r="G242" s="21"/>
      <c r="H242" s="64"/>
      <c r="I242" s="64"/>
      <c r="J242" s="64"/>
      <c r="K242" s="64"/>
      <c r="L242" s="64"/>
      <c r="M242" s="64"/>
      <c r="N242" s="64"/>
      <c r="O242" s="64"/>
    </row>
    <row r="243" spans="1:15" s="1" customFormat="1" ht="15" customHeight="1" x14ac:dyDescent="0.2">
      <c r="A243" s="20"/>
      <c r="B243" s="324" t="s">
        <v>1463</v>
      </c>
      <c r="C243" s="533">
        <v>0</v>
      </c>
      <c r="D243" s="533">
        <v>0</v>
      </c>
      <c r="E243" s="533">
        <v>0</v>
      </c>
      <c r="F243" s="569" t="s">
        <v>470</v>
      </c>
      <c r="G243" s="21"/>
      <c r="H243" s="64"/>
      <c r="I243" s="64"/>
      <c r="J243" s="64"/>
      <c r="K243" s="64"/>
      <c r="L243" s="64"/>
      <c r="M243" s="64"/>
      <c r="N243" s="64"/>
      <c r="O243" s="64"/>
    </row>
    <row r="244" spans="1:15" s="1" customFormat="1" ht="15" customHeight="1" x14ac:dyDescent="0.2">
      <c r="A244" s="20"/>
      <c r="B244" s="324" t="s">
        <v>1464</v>
      </c>
      <c r="C244" s="533">
        <v>0</v>
      </c>
      <c r="D244" s="533">
        <v>0</v>
      </c>
      <c r="E244" s="533">
        <v>0</v>
      </c>
      <c r="F244" s="569" t="s">
        <v>470</v>
      </c>
      <c r="G244" s="21"/>
      <c r="H244" s="64"/>
      <c r="I244" s="64"/>
      <c r="J244" s="64"/>
      <c r="K244" s="64"/>
      <c r="L244" s="64"/>
      <c r="M244" s="64"/>
      <c r="N244" s="64"/>
      <c r="O244" s="64"/>
    </row>
    <row r="245" spans="1:15" s="1" customFormat="1" ht="15" customHeight="1" x14ac:dyDescent="0.2">
      <c r="A245" s="20"/>
      <c r="B245" s="271" t="s">
        <v>1474</v>
      </c>
      <c r="C245" s="533">
        <v>301.18</v>
      </c>
      <c r="D245" s="533">
        <v>155.13</v>
      </c>
      <c r="E245" s="533">
        <v>264.60000000000002</v>
      </c>
      <c r="F245" s="569" t="s">
        <v>470</v>
      </c>
      <c r="G245" s="21"/>
      <c r="H245" s="64"/>
      <c r="I245" s="64"/>
      <c r="J245" s="64"/>
      <c r="K245" s="64"/>
      <c r="L245" s="64"/>
      <c r="M245" s="64"/>
      <c r="N245" s="64"/>
      <c r="O245" s="64"/>
    </row>
    <row r="246" spans="1:15" s="1" customFormat="1" ht="15" customHeight="1" x14ac:dyDescent="0.2">
      <c r="A246" s="20"/>
      <c r="B246" s="324" t="s">
        <v>1463</v>
      </c>
      <c r="C246" s="533">
        <v>301.18</v>
      </c>
      <c r="D246" s="533">
        <v>155.13</v>
      </c>
      <c r="E246" s="533">
        <v>264.60000000000002</v>
      </c>
      <c r="F246" s="569" t="s">
        <v>470</v>
      </c>
      <c r="G246" s="21"/>
      <c r="H246" s="64"/>
      <c r="I246" s="64"/>
      <c r="J246" s="64"/>
      <c r="K246" s="64"/>
      <c r="L246" s="64"/>
      <c r="M246" s="64"/>
      <c r="N246" s="64"/>
      <c r="O246" s="64"/>
    </row>
    <row r="247" spans="1:15" s="1" customFormat="1" ht="15" customHeight="1" x14ac:dyDescent="0.2">
      <c r="A247" s="20"/>
      <c r="B247" s="324" t="s">
        <v>1464</v>
      </c>
      <c r="C247" s="533">
        <v>0</v>
      </c>
      <c r="D247" s="533">
        <v>0</v>
      </c>
      <c r="E247" s="533">
        <v>0</v>
      </c>
      <c r="F247" s="569" t="s">
        <v>470</v>
      </c>
      <c r="G247" s="21"/>
      <c r="H247" s="64"/>
      <c r="I247" s="64"/>
      <c r="J247" s="64"/>
      <c r="K247" s="64"/>
      <c r="L247" s="64"/>
      <c r="M247" s="64"/>
      <c r="N247" s="64"/>
      <c r="O247" s="64"/>
    </row>
    <row r="248" spans="1:15" s="1" customFormat="1" ht="15" customHeight="1" x14ac:dyDescent="0.2">
      <c r="A248" s="20"/>
      <c r="B248" s="271" t="s">
        <v>1475</v>
      </c>
      <c r="C248" s="533">
        <v>0</v>
      </c>
      <c r="D248" s="533">
        <v>0</v>
      </c>
      <c r="E248" s="533">
        <v>0</v>
      </c>
      <c r="F248" s="569" t="s">
        <v>470</v>
      </c>
      <c r="G248" s="21"/>
      <c r="H248" s="64"/>
      <c r="I248" s="64"/>
      <c r="J248" s="64"/>
      <c r="K248" s="64"/>
      <c r="L248" s="64"/>
      <c r="M248" s="64"/>
      <c r="N248" s="64"/>
      <c r="O248" s="64"/>
    </row>
    <row r="249" spans="1:15" s="1" customFormat="1" ht="15" customHeight="1" x14ac:dyDescent="0.2">
      <c r="A249" s="20"/>
      <c r="B249" s="324" t="s">
        <v>1463</v>
      </c>
      <c r="C249" s="533">
        <v>0</v>
      </c>
      <c r="D249" s="533">
        <v>0</v>
      </c>
      <c r="E249" s="533">
        <v>0</v>
      </c>
      <c r="F249" s="569" t="s">
        <v>470</v>
      </c>
      <c r="G249" s="21"/>
      <c r="H249" s="64"/>
      <c r="I249" s="64"/>
      <c r="J249" s="64"/>
      <c r="K249" s="64"/>
      <c r="L249" s="64"/>
      <c r="M249" s="64"/>
      <c r="N249" s="64"/>
      <c r="O249" s="64"/>
    </row>
    <row r="250" spans="1:15" s="1" customFormat="1" ht="15" customHeight="1" x14ac:dyDescent="0.2">
      <c r="A250" s="20"/>
      <c r="B250" s="324" t="s">
        <v>1464</v>
      </c>
      <c r="C250" s="533">
        <v>0</v>
      </c>
      <c r="D250" s="533">
        <v>0</v>
      </c>
      <c r="E250" s="533">
        <v>0</v>
      </c>
      <c r="F250" s="569" t="s">
        <v>470</v>
      </c>
      <c r="G250" s="21"/>
      <c r="H250" s="64"/>
      <c r="I250" s="64"/>
      <c r="J250" s="64"/>
      <c r="K250" s="64"/>
      <c r="L250" s="64"/>
      <c r="M250" s="64"/>
      <c r="N250" s="64"/>
      <c r="O250" s="64"/>
    </row>
    <row r="251" spans="1:15" s="1" customFormat="1" ht="15" customHeight="1" x14ac:dyDescent="0.2">
      <c r="A251" s="20"/>
      <c r="B251" s="277" t="s">
        <v>306</v>
      </c>
      <c r="C251" s="540">
        <v>700.03</v>
      </c>
      <c r="D251" s="540">
        <v>281</v>
      </c>
      <c r="E251" s="540">
        <v>0</v>
      </c>
      <c r="F251" s="573" t="s">
        <v>470</v>
      </c>
      <c r="G251" s="21"/>
      <c r="H251" s="64"/>
      <c r="I251" s="64"/>
      <c r="J251" s="64"/>
      <c r="K251" s="64"/>
      <c r="L251" s="64"/>
      <c r="M251" s="64"/>
      <c r="N251" s="64"/>
      <c r="O251" s="64"/>
    </row>
    <row r="252" spans="1:15" s="1" customFormat="1" ht="15" customHeight="1" x14ac:dyDescent="0.2">
      <c r="A252" s="20"/>
      <c r="B252" s="551" t="s">
        <v>1471</v>
      </c>
      <c r="C252" s="554">
        <v>367.02</v>
      </c>
      <c r="D252" s="554">
        <v>0</v>
      </c>
      <c r="E252" s="554">
        <v>0</v>
      </c>
      <c r="F252" s="572" t="s">
        <v>470</v>
      </c>
      <c r="G252" s="21"/>
      <c r="H252" s="64"/>
      <c r="I252" s="64"/>
      <c r="J252" s="64"/>
      <c r="K252" s="64"/>
      <c r="L252" s="64"/>
      <c r="M252" s="64"/>
      <c r="N252" s="64"/>
      <c r="O252" s="64"/>
    </row>
    <row r="253" spans="1:15" s="1" customFormat="1" ht="15" customHeight="1" x14ac:dyDescent="0.2">
      <c r="A253" s="20"/>
      <c r="B253" s="272" t="s">
        <v>1472</v>
      </c>
      <c r="C253" s="538">
        <v>0</v>
      </c>
      <c r="D253" s="538">
        <v>0</v>
      </c>
      <c r="E253" s="538">
        <v>0</v>
      </c>
      <c r="F253" s="570" t="s">
        <v>470</v>
      </c>
      <c r="G253" s="21"/>
      <c r="H253" s="64"/>
      <c r="I253" s="64"/>
      <c r="J253" s="64"/>
      <c r="K253" s="64"/>
      <c r="L253" s="64"/>
      <c r="M253" s="64"/>
      <c r="N253" s="64"/>
      <c r="O253" s="64"/>
    </row>
    <row r="254" spans="1:15" s="1" customFormat="1" ht="15" customHeight="1" x14ac:dyDescent="0.2">
      <c r="A254" s="20"/>
      <c r="B254" s="324" t="s">
        <v>1463</v>
      </c>
      <c r="C254" s="533">
        <v>0</v>
      </c>
      <c r="D254" s="533">
        <v>0</v>
      </c>
      <c r="E254" s="533">
        <v>0</v>
      </c>
      <c r="F254" s="569" t="s">
        <v>470</v>
      </c>
      <c r="G254" s="21"/>
      <c r="H254" s="64"/>
      <c r="I254" s="64"/>
      <c r="J254" s="64"/>
      <c r="K254" s="64"/>
      <c r="L254" s="64"/>
      <c r="M254" s="64"/>
      <c r="N254" s="64"/>
      <c r="O254" s="64"/>
    </row>
    <row r="255" spans="1:15" s="1" customFormat="1" ht="15" customHeight="1" x14ac:dyDescent="0.2">
      <c r="A255" s="20"/>
      <c r="B255" s="324" t="s">
        <v>1464</v>
      </c>
      <c r="C255" s="533">
        <v>0</v>
      </c>
      <c r="D255" s="533">
        <v>0</v>
      </c>
      <c r="E255" s="533">
        <v>0</v>
      </c>
      <c r="F255" s="569" t="s">
        <v>470</v>
      </c>
      <c r="G255" s="21"/>
      <c r="H255" s="64"/>
      <c r="I255" s="64"/>
      <c r="J255" s="64"/>
      <c r="K255" s="64"/>
      <c r="L255" s="64"/>
      <c r="M255" s="64"/>
      <c r="N255" s="64"/>
      <c r="O255" s="64"/>
    </row>
    <row r="256" spans="1:15" s="1" customFormat="1" ht="15" customHeight="1" x14ac:dyDescent="0.2">
      <c r="A256" s="20"/>
      <c r="B256" s="271" t="s">
        <v>1473</v>
      </c>
      <c r="C256" s="533">
        <v>0</v>
      </c>
      <c r="D256" s="533">
        <v>0</v>
      </c>
      <c r="E256" s="533">
        <v>0</v>
      </c>
      <c r="F256" s="569" t="s">
        <v>470</v>
      </c>
      <c r="G256" s="21"/>
      <c r="H256" s="64"/>
      <c r="I256" s="64"/>
      <c r="J256" s="64"/>
      <c r="K256" s="64"/>
      <c r="L256" s="64"/>
      <c r="M256" s="64"/>
      <c r="N256" s="64"/>
      <c r="O256" s="64"/>
    </row>
    <row r="257" spans="1:15" s="1" customFormat="1" ht="15" customHeight="1" x14ac:dyDescent="0.2">
      <c r="A257" s="20"/>
      <c r="B257" s="324" t="s">
        <v>1463</v>
      </c>
      <c r="C257" s="533">
        <v>0</v>
      </c>
      <c r="D257" s="533">
        <v>0</v>
      </c>
      <c r="E257" s="533">
        <v>0</v>
      </c>
      <c r="F257" s="569" t="s">
        <v>470</v>
      </c>
      <c r="G257" s="21"/>
      <c r="H257" s="64"/>
      <c r="I257" s="64"/>
      <c r="J257" s="64"/>
      <c r="K257" s="64"/>
      <c r="L257" s="64"/>
      <c r="M257" s="64"/>
      <c r="N257" s="64"/>
      <c r="O257" s="64"/>
    </row>
    <row r="258" spans="1:15" s="1" customFormat="1" ht="15" customHeight="1" x14ac:dyDescent="0.2">
      <c r="A258" s="20"/>
      <c r="B258" s="324" t="s">
        <v>1464</v>
      </c>
      <c r="C258" s="533">
        <v>0</v>
      </c>
      <c r="D258" s="533">
        <v>0</v>
      </c>
      <c r="E258" s="533">
        <v>0</v>
      </c>
      <c r="F258" s="569" t="s">
        <v>470</v>
      </c>
      <c r="G258" s="21"/>
      <c r="H258" s="64"/>
      <c r="I258" s="64"/>
      <c r="J258" s="64"/>
      <c r="K258" s="64"/>
      <c r="L258" s="64"/>
      <c r="M258" s="64"/>
      <c r="N258" s="64"/>
      <c r="O258" s="64"/>
    </row>
    <row r="259" spans="1:15" s="1" customFormat="1" ht="15" customHeight="1" x14ac:dyDescent="0.2">
      <c r="A259" s="20"/>
      <c r="B259" s="271" t="s">
        <v>1474</v>
      </c>
      <c r="C259" s="533">
        <v>0</v>
      </c>
      <c r="D259" s="533">
        <v>0</v>
      </c>
      <c r="E259" s="533">
        <v>0</v>
      </c>
      <c r="F259" s="569" t="s">
        <v>470</v>
      </c>
      <c r="G259" s="21"/>
      <c r="H259" s="64"/>
      <c r="I259" s="64"/>
      <c r="J259" s="64"/>
      <c r="K259" s="64"/>
      <c r="L259" s="64"/>
      <c r="M259" s="64"/>
      <c r="N259" s="64"/>
      <c r="O259" s="64"/>
    </row>
    <row r="260" spans="1:15" s="1" customFormat="1" ht="15" customHeight="1" x14ac:dyDescent="0.2">
      <c r="A260" s="20"/>
      <c r="B260" s="324" t="s">
        <v>1463</v>
      </c>
      <c r="C260" s="533">
        <v>0</v>
      </c>
      <c r="D260" s="533">
        <v>0</v>
      </c>
      <c r="E260" s="533">
        <v>0</v>
      </c>
      <c r="F260" s="569" t="s">
        <v>470</v>
      </c>
      <c r="G260" s="21"/>
      <c r="H260" s="64"/>
      <c r="I260" s="64"/>
      <c r="J260" s="64"/>
      <c r="K260" s="64"/>
      <c r="L260" s="64"/>
      <c r="M260" s="64"/>
      <c r="N260" s="64"/>
      <c r="O260" s="64"/>
    </row>
    <row r="261" spans="1:15" s="1" customFormat="1" ht="15" customHeight="1" x14ac:dyDescent="0.2">
      <c r="A261" s="20"/>
      <c r="B261" s="324" t="s">
        <v>1464</v>
      </c>
      <c r="C261" s="533">
        <v>0</v>
      </c>
      <c r="D261" s="533">
        <v>0</v>
      </c>
      <c r="E261" s="533">
        <v>0</v>
      </c>
      <c r="F261" s="569" t="s">
        <v>470</v>
      </c>
      <c r="G261" s="21"/>
      <c r="H261" s="64"/>
      <c r="I261" s="64"/>
      <c r="J261" s="64"/>
      <c r="K261" s="64"/>
      <c r="L261" s="64"/>
      <c r="M261" s="64"/>
      <c r="N261" s="64"/>
      <c r="O261" s="64"/>
    </row>
    <row r="262" spans="1:15" s="1" customFormat="1" ht="15" customHeight="1" x14ac:dyDescent="0.2">
      <c r="A262" s="20"/>
      <c r="B262" s="271" t="s">
        <v>1475</v>
      </c>
      <c r="C262" s="533">
        <v>367.02</v>
      </c>
      <c r="D262" s="533">
        <v>0</v>
      </c>
      <c r="E262" s="533">
        <v>0</v>
      </c>
      <c r="F262" s="569" t="s">
        <v>470</v>
      </c>
      <c r="G262" s="21"/>
      <c r="H262" s="64"/>
      <c r="I262" s="64"/>
      <c r="J262" s="64"/>
      <c r="K262" s="64"/>
      <c r="L262" s="64"/>
      <c r="M262" s="64"/>
      <c r="N262" s="64"/>
      <c r="O262" s="64"/>
    </row>
    <row r="263" spans="1:15" s="1" customFormat="1" ht="15" customHeight="1" x14ac:dyDescent="0.2">
      <c r="A263" s="20"/>
      <c r="B263" s="324" t="s">
        <v>1463</v>
      </c>
      <c r="C263" s="533">
        <v>0</v>
      </c>
      <c r="D263" s="533">
        <v>0</v>
      </c>
      <c r="E263" s="533">
        <v>0</v>
      </c>
      <c r="F263" s="569" t="s">
        <v>470</v>
      </c>
      <c r="G263" s="21"/>
      <c r="H263" s="64"/>
      <c r="I263" s="64"/>
      <c r="J263" s="64"/>
      <c r="K263" s="64"/>
      <c r="L263" s="64"/>
      <c r="M263" s="64"/>
      <c r="N263" s="64"/>
      <c r="O263" s="64"/>
    </row>
    <row r="264" spans="1:15" s="1" customFormat="1" ht="15" customHeight="1" x14ac:dyDescent="0.2">
      <c r="A264" s="20"/>
      <c r="B264" s="324" t="s">
        <v>1464</v>
      </c>
      <c r="C264" s="533">
        <v>367.02</v>
      </c>
      <c r="D264" s="533">
        <v>0</v>
      </c>
      <c r="E264" s="533">
        <v>0</v>
      </c>
      <c r="F264" s="569" t="s">
        <v>470</v>
      </c>
      <c r="G264" s="21"/>
      <c r="H264" s="64"/>
      <c r="I264" s="64"/>
      <c r="J264" s="64"/>
      <c r="K264" s="64"/>
      <c r="L264" s="64"/>
      <c r="M264" s="64"/>
      <c r="N264" s="64"/>
      <c r="O264" s="64"/>
    </row>
    <row r="265" spans="1:15" s="1" customFormat="1" ht="15" customHeight="1" x14ac:dyDescent="0.2">
      <c r="A265" s="20"/>
      <c r="B265" s="550" t="s">
        <v>1467</v>
      </c>
      <c r="C265" s="552">
        <v>333.01</v>
      </c>
      <c r="D265" s="552">
        <v>281</v>
      </c>
      <c r="E265" s="552">
        <v>0</v>
      </c>
      <c r="F265" s="571" t="s">
        <v>470</v>
      </c>
      <c r="G265" s="21"/>
      <c r="H265" s="64"/>
      <c r="I265" s="64"/>
      <c r="J265" s="64"/>
      <c r="K265" s="64"/>
      <c r="L265" s="64"/>
      <c r="M265" s="64"/>
      <c r="N265" s="64"/>
      <c r="O265" s="64"/>
    </row>
    <row r="266" spans="1:15" s="1" customFormat="1" ht="15" customHeight="1" x14ac:dyDescent="0.2">
      <c r="A266" s="20"/>
      <c r="B266" s="272" t="s">
        <v>1472</v>
      </c>
      <c r="C266" s="538">
        <v>0</v>
      </c>
      <c r="D266" s="538">
        <v>0</v>
      </c>
      <c r="E266" s="538">
        <v>0</v>
      </c>
      <c r="F266" s="570" t="s">
        <v>470</v>
      </c>
      <c r="G266" s="21"/>
      <c r="H266" s="64"/>
      <c r="I266" s="64"/>
      <c r="J266" s="64"/>
      <c r="K266" s="64"/>
      <c r="L266" s="64"/>
      <c r="M266" s="64"/>
      <c r="N266" s="64"/>
      <c r="O266" s="64"/>
    </row>
    <row r="267" spans="1:15" s="1" customFormat="1" ht="15" customHeight="1" x14ac:dyDescent="0.2">
      <c r="A267" s="20"/>
      <c r="B267" s="324" t="s">
        <v>1463</v>
      </c>
      <c r="C267" s="533">
        <v>0</v>
      </c>
      <c r="D267" s="533">
        <v>0</v>
      </c>
      <c r="E267" s="533">
        <v>0</v>
      </c>
      <c r="F267" s="569" t="s">
        <v>470</v>
      </c>
      <c r="G267" s="21"/>
      <c r="H267" s="64"/>
      <c r="I267" s="64"/>
      <c r="J267" s="64"/>
      <c r="K267" s="64"/>
      <c r="L267" s="64"/>
      <c r="M267" s="64"/>
      <c r="N267" s="64"/>
      <c r="O267" s="64"/>
    </row>
    <row r="268" spans="1:15" s="1" customFormat="1" ht="15" customHeight="1" x14ac:dyDescent="0.2">
      <c r="A268" s="20"/>
      <c r="B268" s="324" t="s">
        <v>1464</v>
      </c>
      <c r="C268" s="533">
        <v>0</v>
      </c>
      <c r="D268" s="533">
        <v>0</v>
      </c>
      <c r="E268" s="533">
        <v>0</v>
      </c>
      <c r="F268" s="569" t="s">
        <v>470</v>
      </c>
      <c r="G268" s="21"/>
      <c r="H268" s="64"/>
      <c r="I268" s="64"/>
      <c r="J268" s="64"/>
      <c r="K268" s="64"/>
      <c r="L268" s="64"/>
      <c r="M268" s="64"/>
      <c r="N268" s="64"/>
      <c r="O268" s="64"/>
    </row>
    <row r="269" spans="1:15" s="1" customFormat="1" ht="15" customHeight="1" x14ac:dyDescent="0.2">
      <c r="A269" s="20"/>
      <c r="B269" s="271" t="s">
        <v>1473</v>
      </c>
      <c r="C269" s="533">
        <v>0</v>
      </c>
      <c r="D269" s="533">
        <v>0</v>
      </c>
      <c r="E269" s="533">
        <v>0</v>
      </c>
      <c r="F269" s="569" t="s">
        <v>470</v>
      </c>
      <c r="G269" s="21"/>
      <c r="H269" s="64"/>
      <c r="I269" s="64"/>
      <c r="J269" s="64"/>
      <c r="K269" s="64"/>
      <c r="L269" s="64"/>
      <c r="M269" s="64"/>
      <c r="N269" s="64"/>
      <c r="O269" s="64"/>
    </row>
    <row r="270" spans="1:15" s="1" customFormat="1" ht="15" customHeight="1" x14ac:dyDescent="0.2">
      <c r="A270" s="20"/>
      <c r="B270" s="324" t="s">
        <v>1463</v>
      </c>
      <c r="C270" s="533">
        <v>0</v>
      </c>
      <c r="D270" s="533">
        <v>0</v>
      </c>
      <c r="E270" s="533">
        <v>0</v>
      </c>
      <c r="F270" s="569" t="s">
        <v>470</v>
      </c>
      <c r="G270" s="21"/>
      <c r="H270" s="64"/>
      <c r="I270" s="64"/>
      <c r="J270" s="64"/>
      <c r="K270" s="64"/>
      <c r="L270" s="64"/>
      <c r="M270" s="64"/>
      <c r="N270" s="64"/>
      <c r="O270" s="64"/>
    </row>
    <row r="271" spans="1:15" s="1" customFormat="1" ht="15" customHeight="1" x14ac:dyDescent="0.2">
      <c r="A271" s="20"/>
      <c r="B271" s="324" t="s">
        <v>1464</v>
      </c>
      <c r="C271" s="533">
        <v>0</v>
      </c>
      <c r="D271" s="533">
        <v>0</v>
      </c>
      <c r="E271" s="533">
        <v>0</v>
      </c>
      <c r="F271" s="569" t="s">
        <v>470</v>
      </c>
      <c r="G271" s="21"/>
      <c r="H271" s="64"/>
      <c r="I271" s="64"/>
      <c r="J271" s="64"/>
      <c r="K271" s="64"/>
      <c r="L271" s="64"/>
      <c r="M271" s="64"/>
      <c r="N271" s="64"/>
      <c r="O271" s="64"/>
    </row>
    <row r="272" spans="1:15" s="1" customFormat="1" ht="15" customHeight="1" x14ac:dyDescent="0.2">
      <c r="A272" s="20"/>
      <c r="B272" s="271" t="s">
        <v>1474</v>
      </c>
      <c r="C272" s="533">
        <v>333.01</v>
      </c>
      <c r="D272" s="533">
        <v>0</v>
      </c>
      <c r="E272" s="533">
        <v>0</v>
      </c>
      <c r="F272" s="569" t="s">
        <v>470</v>
      </c>
      <c r="G272" s="21"/>
      <c r="H272" s="64"/>
      <c r="I272" s="64"/>
      <c r="J272" s="64"/>
      <c r="K272" s="64"/>
      <c r="L272" s="64"/>
      <c r="M272" s="64"/>
      <c r="N272" s="64"/>
      <c r="O272" s="64"/>
    </row>
    <row r="273" spans="1:15" s="1" customFormat="1" ht="15" customHeight="1" x14ac:dyDescent="0.2">
      <c r="A273" s="20"/>
      <c r="B273" s="324" t="s">
        <v>1463</v>
      </c>
      <c r="C273" s="533">
        <v>333.01</v>
      </c>
      <c r="D273" s="533">
        <v>0</v>
      </c>
      <c r="E273" s="533">
        <v>0</v>
      </c>
      <c r="F273" s="569" t="s">
        <v>470</v>
      </c>
      <c r="G273" s="21"/>
      <c r="H273" s="64"/>
      <c r="I273" s="64"/>
      <c r="J273" s="64"/>
      <c r="K273" s="64"/>
      <c r="L273" s="64"/>
      <c r="M273" s="64"/>
      <c r="N273" s="64"/>
      <c r="O273" s="64"/>
    </row>
    <row r="274" spans="1:15" s="1" customFormat="1" ht="15" customHeight="1" x14ac:dyDescent="0.2">
      <c r="A274" s="20"/>
      <c r="B274" s="324" t="s">
        <v>1464</v>
      </c>
      <c r="C274" s="533">
        <v>0</v>
      </c>
      <c r="D274" s="533">
        <v>0</v>
      </c>
      <c r="E274" s="533">
        <v>0</v>
      </c>
      <c r="F274" s="569" t="s">
        <v>470</v>
      </c>
      <c r="G274" s="21"/>
      <c r="H274" s="64"/>
      <c r="I274" s="64"/>
      <c r="J274" s="64"/>
      <c r="K274" s="64"/>
      <c r="L274" s="64"/>
      <c r="M274" s="64"/>
      <c r="N274" s="64"/>
      <c r="O274" s="64"/>
    </row>
    <row r="275" spans="1:15" s="1" customFormat="1" ht="15" customHeight="1" x14ac:dyDescent="0.2">
      <c r="A275" s="20"/>
      <c r="B275" s="271" t="s">
        <v>1475</v>
      </c>
      <c r="C275" s="533">
        <v>0</v>
      </c>
      <c r="D275" s="533">
        <v>281</v>
      </c>
      <c r="E275" s="533">
        <v>0</v>
      </c>
      <c r="F275" s="569" t="s">
        <v>470</v>
      </c>
      <c r="G275" s="21"/>
      <c r="H275" s="64"/>
      <c r="I275" s="64"/>
      <c r="J275" s="64"/>
      <c r="K275" s="64"/>
      <c r="L275" s="64"/>
      <c r="M275" s="64"/>
      <c r="N275" s="64"/>
      <c r="O275" s="64"/>
    </row>
    <row r="276" spans="1:15" s="1" customFormat="1" ht="15" customHeight="1" x14ac:dyDescent="0.2">
      <c r="A276" s="20"/>
      <c r="B276" s="324" t="s">
        <v>1463</v>
      </c>
      <c r="C276" s="533">
        <v>0</v>
      </c>
      <c r="D276" s="533">
        <v>281</v>
      </c>
      <c r="E276" s="533">
        <v>0</v>
      </c>
      <c r="F276" s="569" t="s">
        <v>470</v>
      </c>
      <c r="G276" s="21"/>
      <c r="H276" s="64"/>
      <c r="I276" s="64"/>
      <c r="J276" s="64"/>
      <c r="K276" s="64"/>
      <c r="L276" s="64"/>
      <c r="M276" s="64"/>
      <c r="N276" s="64"/>
      <c r="O276" s="64"/>
    </row>
    <row r="277" spans="1:15" s="1" customFormat="1" ht="15" customHeight="1" x14ac:dyDescent="0.2">
      <c r="A277" s="20"/>
      <c r="B277" s="324" t="s">
        <v>1464</v>
      </c>
      <c r="C277" s="533">
        <v>0</v>
      </c>
      <c r="D277" s="533">
        <v>0</v>
      </c>
      <c r="E277" s="533">
        <v>0</v>
      </c>
      <c r="F277" s="569" t="s">
        <v>470</v>
      </c>
      <c r="G277" s="21"/>
      <c r="H277" s="64"/>
      <c r="I277" s="64"/>
      <c r="J277" s="64"/>
      <c r="K277" s="64"/>
      <c r="L277" s="64"/>
      <c r="M277" s="64"/>
      <c r="N277" s="64"/>
      <c r="O277" s="64"/>
    </row>
    <row r="278" spans="1:15" s="1" customFormat="1" ht="15" customHeight="1" x14ac:dyDescent="0.2">
      <c r="A278" s="20"/>
      <c r="B278" s="277" t="s">
        <v>310</v>
      </c>
      <c r="C278" s="540">
        <v>112.92</v>
      </c>
      <c r="D278" s="540">
        <v>70</v>
      </c>
      <c r="E278" s="543">
        <v>0</v>
      </c>
      <c r="F278" s="543">
        <v>0</v>
      </c>
      <c r="G278" s="21"/>
      <c r="H278" s="64"/>
      <c r="I278" s="64"/>
      <c r="J278" s="64"/>
      <c r="K278" s="64"/>
      <c r="L278" s="64"/>
      <c r="M278" s="64"/>
      <c r="N278" s="64"/>
      <c r="O278" s="64"/>
    </row>
    <row r="279" spans="1:15" s="1" customFormat="1" ht="15" customHeight="1" x14ac:dyDescent="0.2">
      <c r="A279" s="20"/>
      <c r="B279" s="551" t="s">
        <v>1471</v>
      </c>
      <c r="C279" s="554">
        <v>11.97</v>
      </c>
      <c r="D279" s="554">
        <v>70</v>
      </c>
      <c r="E279" s="555">
        <v>0</v>
      </c>
      <c r="F279" s="579">
        <v>0</v>
      </c>
      <c r="G279" s="21"/>
      <c r="H279" s="64"/>
      <c r="I279" s="64"/>
      <c r="J279" s="64"/>
      <c r="K279" s="64"/>
      <c r="L279" s="64"/>
      <c r="M279" s="64"/>
      <c r="N279" s="64"/>
      <c r="O279" s="64"/>
    </row>
    <row r="280" spans="1:15" s="1" customFormat="1" ht="15" customHeight="1" x14ac:dyDescent="0.2">
      <c r="A280" s="20"/>
      <c r="B280" s="272" t="s">
        <v>1472</v>
      </c>
      <c r="C280" s="538">
        <v>0</v>
      </c>
      <c r="D280" s="538">
        <v>0</v>
      </c>
      <c r="E280" s="481"/>
      <c r="F280" s="654"/>
      <c r="G280" s="21"/>
      <c r="H280" s="64"/>
      <c r="I280" s="64"/>
      <c r="J280" s="64"/>
      <c r="K280" s="64"/>
      <c r="L280" s="64"/>
      <c r="M280" s="64"/>
      <c r="N280" s="64"/>
      <c r="O280" s="64"/>
    </row>
    <row r="281" spans="1:15" s="1" customFormat="1" ht="15" customHeight="1" x14ac:dyDescent="0.2">
      <c r="A281" s="20"/>
      <c r="B281" s="324" t="s">
        <v>1463</v>
      </c>
      <c r="C281" s="533">
        <v>0</v>
      </c>
      <c r="D281" s="533">
        <v>0</v>
      </c>
      <c r="E281" s="650"/>
      <c r="F281" s="655"/>
      <c r="G281" s="21"/>
      <c r="H281" s="64"/>
      <c r="I281" s="64"/>
      <c r="J281" s="64"/>
      <c r="K281" s="64"/>
      <c r="L281" s="64"/>
      <c r="M281" s="64"/>
      <c r="N281" s="64"/>
      <c r="O281" s="64"/>
    </row>
    <row r="282" spans="1:15" s="1" customFormat="1" ht="15" customHeight="1" x14ac:dyDescent="0.2">
      <c r="A282" s="20"/>
      <c r="B282" s="324" t="s">
        <v>1464</v>
      </c>
      <c r="C282" s="533">
        <v>0</v>
      </c>
      <c r="D282" s="533">
        <v>0</v>
      </c>
      <c r="E282" s="650"/>
      <c r="F282" s="655"/>
      <c r="G282" s="21"/>
      <c r="H282" s="64"/>
      <c r="I282" s="64"/>
      <c r="J282" s="64"/>
      <c r="K282" s="64"/>
      <c r="L282" s="64"/>
      <c r="M282" s="64"/>
      <c r="N282" s="64"/>
      <c r="O282" s="64"/>
    </row>
    <row r="283" spans="1:15" s="1" customFormat="1" ht="15" customHeight="1" x14ac:dyDescent="0.2">
      <c r="A283" s="20"/>
      <c r="B283" s="271" t="s">
        <v>1473</v>
      </c>
      <c r="C283" s="533">
        <v>0</v>
      </c>
      <c r="D283" s="533">
        <v>0</v>
      </c>
      <c r="E283" s="650"/>
      <c r="F283" s="655"/>
      <c r="G283" s="21"/>
      <c r="H283" s="64"/>
      <c r="I283" s="64"/>
      <c r="J283" s="64"/>
      <c r="K283" s="64"/>
      <c r="L283" s="64"/>
      <c r="M283" s="64"/>
      <c r="N283" s="64"/>
      <c r="O283" s="64"/>
    </row>
    <row r="284" spans="1:15" s="1" customFormat="1" ht="15" customHeight="1" x14ac:dyDescent="0.2">
      <c r="A284" s="20"/>
      <c r="B284" s="324" t="s">
        <v>1463</v>
      </c>
      <c r="C284" s="533">
        <v>0</v>
      </c>
      <c r="D284" s="533">
        <v>0</v>
      </c>
      <c r="E284" s="650"/>
      <c r="F284" s="655"/>
      <c r="G284" s="21"/>
      <c r="H284" s="64"/>
      <c r="I284" s="64"/>
      <c r="J284" s="64"/>
      <c r="K284" s="64"/>
      <c r="L284" s="64"/>
      <c r="M284" s="64"/>
      <c r="N284" s="64"/>
      <c r="O284" s="64"/>
    </row>
    <row r="285" spans="1:15" s="1" customFormat="1" ht="15" customHeight="1" x14ac:dyDescent="0.2">
      <c r="A285" s="20"/>
      <c r="B285" s="324" t="s">
        <v>1464</v>
      </c>
      <c r="C285" s="533">
        <v>0</v>
      </c>
      <c r="D285" s="533">
        <v>0</v>
      </c>
      <c r="E285" s="650"/>
      <c r="F285" s="655"/>
      <c r="G285" s="21"/>
      <c r="H285" s="64"/>
      <c r="I285" s="64"/>
      <c r="J285" s="64"/>
      <c r="K285" s="64"/>
      <c r="L285" s="64"/>
      <c r="M285" s="64"/>
      <c r="N285" s="64"/>
      <c r="O285" s="64"/>
    </row>
    <row r="286" spans="1:15" s="1" customFormat="1" ht="15" customHeight="1" x14ac:dyDescent="0.2">
      <c r="A286" s="20"/>
      <c r="B286" s="271" t="s">
        <v>1474</v>
      </c>
      <c r="C286" s="533">
        <v>11.97</v>
      </c>
      <c r="D286" s="533">
        <v>70</v>
      </c>
      <c r="E286" s="650"/>
      <c r="F286" s="655"/>
      <c r="G286" s="21"/>
      <c r="H286" s="64"/>
      <c r="I286" s="64"/>
      <c r="J286" s="64"/>
      <c r="K286" s="64"/>
      <c r="L286" s="64"/>
      <c r="M286" s="64"/>
      <c r="N286" s="64"/>
      <c r="O286" s="64"/>
    </row>
    <row r="287" spans="1:15" s="1" customFormat="1" ht="15" customHeight="1" x14ac:dyDescent="0.2">
      <c r="A287" s="20"/>
      <c r="B287" s="324" t="s">
        <v>1463</v>
      </c>
      <c r="C287" s="533">
        <v>0</v>
      </c>
      <c r="D287" s="533">
        <v>0</v>
      </c>
      <c r="E287" s="650"/>
      <c r="F287" s="655"/>
      <c r="G287" s="21"/>
      <c r="H287" s="64"/>
      <c r="I287" s="64"/>
      <c r="J287" s="64"/>
      <c r="K287" s="64"/>
      <c r="L287" s="64"/>
      <c r="M287" s="64"/>
      <c r="N287" s="64"/>
      <c r="O287" s="64"/>
    </row>
    <row r="288" spans="1:15" s="1" customFormat="1" ht="15" customHeight="1" x14ac:dyDescent="0.2">
      <c r="A288" s="20"/>
      <c r="B288" s="324" t="s">
        <v>1464</v>
      </c>
      <c r="C288" s="533">
        <v>11.97</v>
      </c>
      <c r="D288" s="533">
        <v>70</v>
      </c>
      <c r="E288" s="650"/>
      <c r="F288" s="655"/>
      <c r="G288" s="21"/>
      <c r="H288" s="64"/>
      <c r="I288" s="64"/>
      <c r="J288" s="64"/>
      <c r="K288" s="64"/>
      <c r="L288" s="64"/>
      <c r="M288" s="64"/>
      <c r="N288" s="64"/>
      <c r="O288" s="64"/>
    </row>
    <row r="289" spans="1:15" s="1" customFormat="1" ht="15" customHeight="1" x14ac:dyDescent="0.2">
      <c r="A289" s="20"/>
      <c r="B289" s="271" t="s">
        <v>1475</v>
      </c>
      <c r="C289" s="533">
        <v>0</v>
      </c>
      <c r="D289" s="533">
        <v>0</v>
      </c>
      <c r="E289" s="650"/>
      <c r="F289" s="655"/>
      <c r="G289" s="21"/>
      <c r="H289" s="64"/>
      <c r="I289" s="64"/>
      <c r="J289" s="64"/>
      <c r="K289" s="64"/>
      <c r="L289" s="64"/>
      <c r="M289" s="64"/>
      <c r="N289" s="64"/>
      <c r="O289" s="64"/>
    </row>
    <row r="290" spans="1:15" s="1" customFormat="1" ht="15" customHeight="1" x14ac:dyDescent="0.2">
      <c r="A290" s="20"/>
      <c r="B290" s="324" t="s">
        <v>1463</v>
      </c>
      <c r="C290" s="533">
        <v>0</v>
      </c>
      <c r="D290" s="533">
        <v>0</v>
      </c>
      <c r="E290" s="650"/>
      <c r="F290" s="655"/>
      <c r="G290" s="21"/>
      <c r="H290" s="64"/>
      <c r="I290" s="64"/>
      <c r="J290" s="64"/>
      <c r="K290" s="64"/>
      <c r="L290" s="64"/>
      <c r="M290" s="64"/>
      <c r="N290" s="64"/>
      <c r="O290" s="64"/>
    </row>
    <row r="291" spans="1:15" s="1" customFormat="1" ht="15" customHeight="1" x14ac:dyDescent="0.2">
      <c r="A291" s="20"/>
      <c r="B291" s="324" t="s">
        <v>1464</v>
      </c>
      <c r="C291" s="533">
        <v>0</v>
      </c>
      <c r="D291" s="533">
        <v>0</v>
      </c>
      <c r="E291" s="650"/>
      <c r="F291" s="655"/>
      <c r="G291" s="21"/>
      <c r="H291" s="64"/>
      <c r="I291" s="64"/>
      <c r="J291" s="64"/>
      <c r="K291" s="64"/>
      <c r="L291" s="64"/>
      <c r="M291" s="64"/>
      <c r="N291" s="64"/>
      <c r="O291" s="64"/>
    </row>
    <row r="292" spans="1:15" s="1" customFormat="1" ht="15" customHeight="1" x14ac:dyDescent="0.2">
      <c r="A292" s="20"/>
      <c r="B292" s="550" t="s">
        <v>1467</v>
      </c>
      <c r="C292" s="552">
        <v>100.95</v>
      </c>
      <c r="D292" s="552">
        <v>0</v>
      </c>
      <c r="E292" s="553">
        <v>0</v>
      </c>
      <c r="F292" s="549">
        <v>0</v>
      </c>
      <c r="G292" s="21"/>
      <c r="H292" s="64"/>
      <c r="I292" s="64"/>
      <c r="J292" s="64"/>
      <c r="K292" s="64"/>
      <c r="L292" s="64"/>
      <c r="M292" s="64"/>
      <c r="N292" s="64"/>
      <c r="O292" s="64"/>
    </row>
    <row r="293" spans="1:15" s="1" customFormat="1" ht="15" customHeight="1" x14ac:dyDescent="0.2">
      <c r="A293" s="20"/>
      <c r="B293" s="272" t="s">
        <v>1472</v>
      </c>
      <c r="C293" s="538">
        <v>0</v>
      </c>
      <c r="D293" s="538">
        <v>0</v>
      </c>
      <c r="E293" s="656"/>
      <c r="F293" s="654"/>
      <c r="G293" s="21"/>
      <c r="H293" s="64"/>
      <c r="I293" s="64"/>
      <c r="J293" s="64"/>
      <c r="K293" s="64"/>
      <c r="L293" s="64"/>
      <c r="M293" s="64"/>
      <c r="N293" s="64"/>
      <c r="O293" s="64"/>
    </row>
    <row r="294" spans="1:15" s="1" customFormat="1" ht="15" customHeight="1" x14ac:dyDescent="0.2">
      <c r="A294" s="20"/>
      <c r="B294" s="324" t="s">
        <v>1463</v>
      </c>
      <c r="C294" s="533">
        <v>0</v>
      </c>
      <c r="D294" s="533">
        <v>0</v>
      </c>
      <c r="E294" s="657"/>
      <c r="F294" s="655"/>
      <c r="G294" s="21"/>
      <c r="H294" s="64"/>
      <c r="I294" s="64"/>
      <c r="J294" s="64"/>
      <c r="K294" s="64"/>
      <c r="L294" s="64"/>
      <c r="M294" s="64"/>
      <c r="N294" s="64"/>
      <c r="O294" s="64"/>
    </row>
    <row r="295" spans="1:15" s="1" customFormat="1" ht="15" customHeight="1" x14ac:dyDescent="0.2">
      <c r="A295" s="20"/>
      <c r="B295" s="324" t="s">
        <v>1464</v>
      </c>
      <c r="C295" s="533">
        <v>0</v>
      </c>
      <c r="D295" s="533">
        <v>0</v>
      </c>
      <c r="E295" s="657"/>
      <c r="F295" s="655"/>
      <c r="G295" s="21"/>
      <c r="H295" s="64"/>
      <c r="I295" s="64"/>
      <c r="J295" s="64"/>
      <c r="K295" s="64"/>
      <c r="L295" s="64"/>
      <c r="M295" s="64"/>
      <c r="N295" s="64"/>
      <c r="O295" s="64"/>
    </row>
    <row r="296" spans="1:15" s="1" customFormat="1" ht="15" customHeight="1" x14ac:dyDescent="0.2">
      <c r="A296" s="20"/>
      <c r="B296" s="271" t="s">
        <v>1473</v>
      </c>
      <c r="C296" s="533">
        <v>0</v>
      </c>
      <c r="D296" s="533">
        <v>0</v>
      </c>
      <c r="E296" s="657"/>
      <c r="F296" s="655"/>
      <c r="G296" s="21"/>
      <c r="H296" s="64"/>
      <c r="I296" s="64"/>
      <c r="J296" s="64"/>
      <c r="K296" s="64"/>
      <c r="L296" s="64"/>
      <c r="M296" s="64"/>
      <c r="N296" s="64"/>
      <c r="O296" s="64"/>
    </row>
    <row r="297" spans="1:15" s="1" customFormat="1" ht="15" customHeight="1" x14ac:dyDescent="0.2">
      <c r="A297" s="20"/>
      <c r="B297" s="324" t="s">
        <v>1463</v>
      </c>
      <c r="C297" s="533">
        <v>0</v>
      </c>
      <c r="D297" s="533">
        <v>0</v>
      </c>
      <c r="E297" s="657"/>
      <c r="F297" s="655"/>
      <c r="G297" s="21"/>
      <c r="H297" s="64"/>
      <c r="I297" s="64"/>
      <c r="J297" s="64"/>
      <c r="K297" s="64"/>
      <c r="L297" s="64"/>
      <c r="M297" s="64"/>
      <c r="N297" s="64"/>
      <c r="O297" s="64"/>
    </row>
    <row r="298" spans="1:15" s="1" customFormat="1" ht="15" customHeight="1" x14ac:dyDescent="0.2">
      <c r="A298" s="20"/>
      <c r="B298" s="324" t="s">
        <v>1464</v>
      </c>
      <c r="C298" s="533">
        <v>0</v>
      </c>
      <c r="D298" s="533">
        <v>0</v>
      </c>
      <c r="E298" s="657"/>
      <c r="F298" s="655"/>
      <c r="G298" s="21"/>
      <c r="H298" s="64"/>
      <c r="I298" s="64"/>
      <c r="J298" s="64"/>
      <c r="K298" s="64"/>
      <c r="L298" s="64"/>
      <c r="M298" s="64"/>
      <c r="N298" s="64"/>
      <c r="O298" s="64"/>
    </row>
    <row r="299" spans="1:15" s="1" customFormat="1" ht="15" customHeight="1" x14ac:dyDescent="0.2">
      <c r="A299" s="20"/>
      <c r="B299" s="271" t="s">
        <v>1474</v>
      </c>
      <c r="C299" s="533">
        <v>100.95</v>
      </c>
      <c r="D299" s="533">
        <v>0</v>
      </c>
      <c r="E299" s="657"/>
      <c r="F299" s="655"/>
      <c r="G299" s="21"/>
      <c r="H299" s="64"/>
      <c r="I299" s="64"/>
      <c r="J299" s="64"/>
      <c r="K299" s="64"/>
      <c r="L299" s="64"/>
      <c r="M299" s="64"/>
      <c r="N299" s="64"/>
      <c r="O299" s="64"/>
    </row>
    <row r="300" spans="1:15" s="1" customFormat="1" ht="15" customHeight="1" x14ac:dyDescent="0.2">
      <c r="A300" s="20"/>
      <c r="B300" s="324" t="s">
        <v>1463</v>
      </c>
      <c r="C300" s="533">
        <v>0</v>
      </c>
      <c r="D300" s="533">
        <v>0</v>
      </c>
      <c r="E300" s="657"/>
      <c r="F300" s="655"/>
      <c r="G300" s="21"/>
      <c r="H300" s="64"/>
      <c r="I300" s="64"/>
      <c r="J300" s="64"/>
      <c r="K300" s="64"/>
      <c r="L300" s="64"/>
      <c r="M300" s="64"/>
      <c r="N300" s="64"/>
      <c r="O300" s="64"/>
    </row>
    <row r="301" spans="1:15" s="1" customFormat="1" ht="15" customHeight="1" x14ac:dyDescent="0.2">
      <c r="A301" s="20"/>
      <c r="B301" s="324" t="s">
        <v>1464</v>
      </c>
      <c r="C301" s="533">
        <v>100.95</v>
      </c>
      <c r="D301" s="533">
        <v>0</v>
      </c>
      <c r="E301" s="657"/>
      <c r="F301" s="655"/>
      <c r="G301" s="21"/>
      <c r="H301" s="64"/>
      <c r="I301" s="64"/>
      <c r="J301" s="64"/>
      <c r="K301" s="64"/>
      <c r="L301" s="64"/>
      <c r="M301" s="64"/>
      <c r="N301" s="64"/>
      <c r="O301" s="64"/>
    </row>
    <row r="302" spans="1:15" s="1" customFormat="1" ht="15" customHeight="1" x14ac:dyDescent="0.2">
      <c r="A302" s="20"/>
      <c r="B302" s="271" t="s">
        <v>1475</v>
      </c>
      <c r="C302" s="533">
        <v>0</v>
      </c>
      <c r="D302" s="533">
        <v>0</v>
      </c>
      <c r="E302" s="657"/>
      <c r="F302" s="655"/>
      <c r="G302" s="21"/>
      <c r="H302" s="64"/>
      <c r="I302" s="64"/>
      <c r="J302" s="64"/>
      <c r="K302" s="64"/>
      <c r="L302" s="64"/>
      <c r="M302" s="64"/>
      <c r="N302" s="64"/>
      <c r="O302" s="64"/>
    </row>
    <row r="303" spans="1:15" s="1" customFormat="1" ht="15" customHeight="1" x14ac:dyDescent="0.2">
      <c r="A303" s="20"/>
      <c r="B303" s="324" t="s">
        <v>1463</v>
      </c>
      <c r="C303" s="533">
        <v>0</v>
      </c>
      <c r="D303" s="533">
        <v>0</v>
      </c>
      <c r="E303" s="657"/>
      <c r="F303" s="655"/>
      <c r="G303" s="21"/>
      <c r="H303" s="64"/>
      <c r="I303" s="64"/>
      <c r="J303" s="64"/>
      <c r="K303" s="64"/>
      <c r="L303" s="64"/>
      <c r="M303" s="64"/>
      <c r="N303" s="64"/>
      <c r="O303" s="64"/>
    </row>
    <row r="304" spans="1:15" s="1" customFormat="1" ht="15" customHeight="1" x14ac:dyDescent="0.2">
      <c r="A304" s="20"/>
      <c r="B304" s="568" t="s">
        <v>1464</v>
      </c>
      <c r="C304" s="536">
        <v>0</v>
      </c>
      <c r="D304" s="536">
        <v>0</v>
      </c>
      <c r="E304" s="658"/>
      <c r="F304" s="659"/>
      <c r="G304" s="21"/>
      <c r="H304" s="64"/>
      <c r="I304" s="64"/>
      <c r="J304" s="64"/>
      <c r="K304" s="64"/>
      <c r="L304" s="64"/>
      <c r="M304" s="64"/>
      <c r="N304" s="64"/>
      <c r="O304" s="64"/>
    </row>
    <row r="305" spans="1:15" s="1" customFormat="1" ht="15" customHeight="1" x14ac:dyDescent="0.2">
      <c r="A305" s="20"/>
      <c r="B305" s="142"/>
      <c r="C305" s="144"/>
      <c r="D305" s="144"/>
      <c r="E305" s="144"/>
      <c r="F305" s="144"/>
      <c r="G305" s="21"/>
      <c r="H305" s="64"/>
      <c r="I305" s="64"/>
      <c r="J305" s="64"/>
      <c r="K305" s="64"/>
      <c r="L305" s="64"/>
      <c r="M305" s="64"/>
      <c r="N305" s="64"/>
      <c r="O305" s="64"/>
    </row>
    <row r="306" spans="1:15" s="1" customFormat="1" ht="15" customHeight="1" x14ac:dyDescent="0.3">
      <c r="A306" s="20"/>
      <c r="B306" s="698" t="s">
        <v>263</v>
      </c>
      <c r="C306" s="698"/>
      <c r="D306" s="698"/>
      <c r="E306" s="698"/>
      <c r="F306" s="528"/>
      <c r="G306" s="21"/>
      <c r="H306" s="64"/>
      <c r="I306" s="64"/>
      <c r="J306" s="64"/>
      <c r="K306" s="64"/>
      <c r="L306" s="64"/>
      <c r="M306" s="64"/>
      <c r="N306" s="64"/>
      <c r="O306" s="64"/>
    </row>
    <row r="307" spans="1:15" s="1" customFormat="1" ht="15" customHeight="1" x14ac:dyDescent="0.2">
      <c r="A307" s="20"/>
      <c r="B307" s="204" t="s">
        <v>264</v>
      </c>
      <c r="C307" s="28"/>
      <c r="D307" s="28"/>
      <c r="E307" s="28"/>
      <c r="F307" s="144"/>
      <c r="G307" s="21"/>
      <c r="H307" s="64"/>
      <c r="I307" s="64"/>
      <c r="J307" s="64"/>
      <c r="K307" s="64"/>
      <c r="L307" s="64"/>
      <c r="M307" s="64"/>
      <c r="N307" s="64"/>
      <c r="O307" s="64"/>
    </row>
    <row r="308" spans="1:15" s="1" customFormat="1" ht="15" customHeight="1" x14ac:dyDescent="0.2">
      <c r="A308" s="20"/>
      <c r="B308" s="142"/>
      <c r="C308" s="144"/>
      <c r="D308" s="144"/>
      <c r="E308" s="144"/>
      <c r="F308" s="144"/>
      <c r="G308" s="21"/>
      <c r="H308" s="64"/>
      <c r="I308" s="64"/>
      <c r="J308" s="64"/>
      <c r="K308" s="64"/>
      <c r="L308" s="64"/>
      <c r="M308" s="64"/>
      <c r="N308" s="64"/>
      <c r="O308" s="64"/>
    </row>
    <row r="309" spans="1:15" s="1" customFormat="1" ht="15" customHeight="1" x14ac:dyDescent="0.2">
      <c r="A309" s="20"/>
      <c r="B309" s="537" t="s">
        <v>1476</v>
      </c>
      <c r="C309" s="537" t="s">
        <v>458</v>
      </c>
      <c r="D309" s="537" t="s">
        <v>459</v>
      </c>
      <c r="E309" s="537" t="s">
        <v>460</v>
      </c>
      <c r="F309" s="537" t="s">
        <v>461</v>
      </c>
      <c r="G309" s="21"/>
      <c r="H309" s="64"/>
      <c r="I309" s="64"/>
      <c r="J309" s="64"/>
      <c r="K309" s="64"/>
      <c r="L309" s="64"/>
      <c r="M309" s="64"/>
      <c r="N309" s="64"/>
      <c r="O309" s="64"/>
    </row>
    <row r="310" spans="1:15" s="1" customFormat="1" ht="15" customHeight="1" x14ac:dyDescent="0.2">
      <c r="A310" s="20"/>
      <c r="B310" s="277" t="s">
        <v>317</v>
      </c>
      <c r="C310" s="543"/>
      <c r="D310" s="543"/>
      <c r="E310" s="543"/>
      <c r="F310" s="543"/>
      <c r="G310" s="21"/>
      <c r="H310" s="64"/>
      <c r="I310" s="64"/>
      <c r="J310" s="64"/>
      <c r="K310" s="64"/>
      <c r="L310" s="64"/>
      <c r="M310" s="64"/>
      <c r="N310" s="64"/>
      <c r="O310" s="64"/>
    </row>
    <row r="311" spans="1:15" s="1" customFormat="1" ht="15" customHeight="1" x14ac:dyDescent="0.2">
      <c r="A311" s="20"/>
      <c r="B311" s="191" t="s">
        <v>1477</v>
      </c>
      <c r="C311" s="538">
        <v>2309528</v>
      </c>
      <c r="D311" s="538">
        <v>1615041</v>
      </c>
      <c r="E311" s="538">
        <v>1937071.03</v>
      </c>
      <c r="F311" s="539">
        <v>1709675</v>
      </c>
      <c r="G311" s="21"/>
      <c r="H311" s="64"/>
      <c r="I311" s="64"/>
      <c r="J311" s="64"/>
      <c r="K311" s="64"/>
      <c r="L311" s="64"/>
      <c r="M311" s="64"/>
      <c r="N311" s="64"/>
      <c r="O311" s="64"/>
    </row>
    <row r="312" spans="1:15" s="1" customFormat="1" ht="15" customHeight="1" x14ac:dyDescent="0.2">
      <c r="A312" s="20"/>
      <c r="B312" s="532" t="s">
        <v>1478</v>
      </c>
      <c r="C312" s="533">
        <v>28239478</v>
      </c>
      <c r="D312" s="533">
        <v>22495600</v>
      </c>
      <c r="E312" s="533">
        <v>11513037</v>
      </c>
      <c r="F312" s="534">
        <v>12498985</v>
      </c>
      <c r="G312" s="21"/>
      <c r="H312" s="64"/>
      <c r="I312" s="64"/>
      <c r="J312" s="64"/>
      <c r="K312" s="64"/>
      <c r="L312" s="64"/>
      <c r="M312" s="64"/>
      <c r="N312" s="64"/>
      <c r="O312" s="64"/>
    </row>
    <row r="313" spans="1:15" s="1" customFormat="1" ht="15" customHeight="1" x14ac:dyDescent="0.2">
      <c r="A313" s="20"/>
      <c r="B313" s="277" t="s">
        <v>424</v>
      </c>
      <c r="C313" s="541"/>
      <c r="D313" s="541"/>
      <c r="E313" s="541"/>
      <c r="F313" s="541"/>
      <c r="G313" s="21"/>
      <c r="H313" s="64"/>
      <c r="I313" s="64"/>
      <c r="J313" s="64"/>
      <c r="K313" s="64"/>
      <c r="L313" s="64"/>
      <c r="M313" s="64"/>
      <c r="N313" s="64"/>
      <c r="O313" s="64"/>
    </row>
    <row r="314" spans="1:15" s="1" customFormat="1" ht="15" customHeight="1" x14ac:dyDescent="0.2">
      <c r="A314" s="20"/>
      <c r="B314" s="191" t="s">
        <v>1477</v>
      </c>
      <c r="C314" s="567">
        <v>2309528</v>
      </c>
      <c r="D314" s="538">
        <v>1615041</v>
      </c>
      <c r="E314" s="538">
        <v>1937071.03</v>
      </c>
      <c r="F314" s="539">
        <v>1709675</v>
      </c>
      <c r="G314" s="21"/>
      <c r="H314" s="64"/>
      <c r="I314" s="64"/>
      <c r="J314" s="64"/>
      <c r="K314" s="64"/>
      <c r="L314" s="64"/>
      <c r="M314" s="64"/>
      <c r="N314" s="64"/>
      <c r="O314" s="64"/>
    </row>
    <row r="315" spans="1:15" s="1" customFormat="1" ht="15" customHeight="1" x14ac:dyDescent="0.2">
      <c r="A315" s="20"/>
      <c r="B315" s="532" t="s">
        <v>1478</v>
      </c>
      <c r="C315" s="562">
        <v>15684817</v>
      </c>
      <c r="D315" s="533">
        <v>10440178</v>
      </c>
      <c r="E315" s="533">
        <v>11513037</v>
      </c>
      <c r="F315" s="534">
        <v>12498985</v>
      </c>
      <c r="G315" s="21"/>
      <c r="H315" s="64"/>
      <c r="I315" s="64"/>
      <c r="J315" s="64"/>
      <c r="K315" s="64"/>
      <c r="L315" s="64"/>
      <c r="M315" s="64"/>
      <c r="N315" s="64"/>
      <c r="O315" s="64"/>
    </row>
    <row r="316" spans="1:15" s="1" customFormat="1" ht="15" customHeight="1" x14ac:dyDescent="0.2">
      <c r="A316" s="20"/>
      <c r="B316" s="277" t="s">
        <v>567</v>
      </c>
      <c r="C316" s="541"/>
      <c r="D316" s="541"/>
      <c r="E316" s="541"/>
      <c r="F316" s="541"/>
      <c r="G316" s="21"/>
      <c r="H316" s="64"/>
      <c r="I316" s="64"/>
      <c r="J316" s="64"/>
      <c r="K316" s="64"/>
      <c r="L316" s="64"/>
      <c r="M316" s="64"/>
      <c r="N316" s="64"/>
      <c r="O316" s="64"/>
    </row>
    <row r="317" spans="1:15" s="1" customFormat="1" ht="15" customHeight="1" x14ac:dyDescent="0.2">
      <c r="A317" s="20"/>
      <c r="B317" s="191" t="s">
        <v>1477</v>
      </c>
      <c r="C317" s="538">
        <v>0</v>
      </c>
      <c r="D317" s="538">
        <v>0</v>
      </c>
      <c r="E317" s="364"/>
      <c r="F317" s="660"/>
      <c r="G317" s="21"/>
      <c r="H317" s="64"/>
      <c r="I317" s="64"/>
      <c r="J317" s="64"/>
      <c r="K317" s="64"/>
      <c r="L317" s="64"/>
      <c r="M317" s="64"/>
      <c r="N317" s="64"/>
      <c r="O317" s="64"/>
    </row>
    <row r="318" spans="1:15" s="1" customFormat="1" ht="15" customHeight="1" x14ac:dyDescent="0.2">
      <c r="A318" s="20"/>
      <c r="B318" s="535" t="s">
        <v>1478</v>
      </c>
      <c r="C318" s="566">
        <v>12554661</v>
      </c>
      <c r="D318" s="536">
        <v>12055422</v>
      </c>
      <c r="E318" s="661"/>
      <c r="F318" s="662"/>
      <c r="G318" s="21"/>
      <c r="H318" s="64"/>
      <c r="I318" s="64"/>
      <c r="J318" s="64"/>
      <c r="K318" s="64"/>
      <c r="L318" s="64"/>
      <c r="M318" s="64"/>
      <c r="N318" s="64"/>
      <c r="O318" s="64"/>
    </row>
    <row r="319" spans="1:15" s="1" customFormat="1" ht="15" customHeight="1" x14ac:dyDescent="0.2">
      <c r="A319" s="20"/>
      <c r="B319" s="142"/>
      <c r="C319" s="144"/>
      <c r="D319" s="144"/>
      <c r="E319" s="144"/>
      <c r="F319" s="144"/>
      <c r="G319" s="21"/>
      <c r="H319" s="64"/>
      <c r="I319" s="64"/>
      <c r="J319" s="64"/>
      <c r="K319" s="64"/>
      <c r="L319" s="64"/>
      <c r="M319" s="64"/>
      <c r="N319" s="64"/>
      <c r="O319" s="64"/>
    </row>
    <row r="320" spans="1:15" s="1" customFormat="1" ht="15" customHeight="1" x14ac:dyDescent="0.3">
      <c r="A320" s="20"/>
      <c r="B320" s="698" t="s">
        <v>265</v>
      </c>
      <c r="C320" s="698"/>
      <c r="D320" s="698"/>
      <c r="E320" s="698"/>
      <c r="F320" s="528"/>
      <c r="G320" s="377"/>
      <c r="H320" s="64"/>
      <c r="I320" s="64"/>
      <c r="J320" s="64"/>
      <c r="K320" s="64"/>
      <c r="L320" s="64"/>
      <c r="M320" s="64"/>
      <c r="N320" s="64"/>
      <c r="O320" s="64"/>
    </row>
    <row r="321" spans="1:15" s="1" customFormat="1" ht="15" customHeight="1" x14ac:dyDescent="0.2">
      <c r="A321" s="20"/>
      <c r="B321" s="284" t="s">
        <v>266</v>
      </c>
      <c r="C321" s="87"/>
      <c r="D321" s="87"/>
      <c r="E321" s="87"/>
      <c r="F321" s="144"/>
      <c r="G321" s="21"/>
      <c r="H321" s="64"/>
      <c r="I321" s="64"/>
      <c r="J321" s="64"/>
      <c r="K321" s="64"/>
      <c r="L321" s="64"/>
      <c r="M321" s="64"/>
      <c r="N321" s="64"/>
      <c r="O321" s="64"/>
    </row>
    <row r="322" spans="1:15" s="1" customFormat="1" ht="15" customHeight="1" x14ac:dyDescent="0.2">
      <c r="A322" s="20"/>
      <c r="B322" s="96"/>
      <c r="C322" s="87"/>
      <c r="D322" s="87"/>
      <c r="E322" s="87"/>
      <c r="F322" s="144"/>
      <c r="G322" s="21"/>
      <c r="H322" s="64"/>
      <c r="I322" s="64"/>
      <c r="J322" s="64"/>
      <c r="K322" s="64"/>
      <c r="L322" s="64"/>
      <c r="M322" s="64"/>
      <c r="N322" s="64"/>
      <c r="O322" s="64"/>
    </row>
    <row r="323" spans="1:15" s="1" customFormat="1" ht="15" customHeight="1" x14ac:dyDescent="0.2">
      <c r="A323" s="20"/>
      <c r="B323" s="531" t="s">
        <v>1479</v>
      </c>
      <c r="C323" s="531" t="s">
        <v>1480</v>
      </c>
      <c r="D323" s="531" t="s">
        <v>1481</v>
      </c>
      <c r="E323" s="531" t="s">
        <v>1482</v>
      </c>
      <c r="F323" s="531" t="s">
        <v>1483</v>
      </c>
      <c r="G323" s="531" t="s">
        <v>1484</v>
      </c>
      <c r="H323" s="64"/>
      <c r="I323" s="64"/>
      <c r="J323" s="64"/>
      <c r="K323" s="64"/>
      <c r="L323" s="64"/>
      <c r="M323" s="64"/>
      <c r="N323" s="64"/>
      <c r="O323" s="64"/>
    </row>
    <row r="324" spans="1:15" s="1" customFormat="1" ht="15" customHeight="1" x14ac:dyDescent="0.2">
      <c r="A324" s="20"/>
      <c r="B324" s="191" t="s">
        <v>1485</v>
      </c>
      <c r="C324" s="181" t="s">
        <v>1486</v>
      </c>
      <c r="D324" s="181" t="s">
        <v>1487</v>
      </c>
      <c r="E324" s="181" t="s">
        <v>1487</v>
      </c>
      <c r="F324" s="181" t="s">
        <v>1486</v>
      </c>
      <c r="G324" s="331" t="s">
        <v>1486</v>
      </c>
      <c r="H324" s="64"/>
      <c r="I324" s="64"/>
      <c r="J324" s="64"/>
      <c r="K324" s="64"/>
      <c r="L324" s="64"/>
      <c r="M324" s="64"/>
      <c r="N324" s="64"/>
      <c r="O324" s="64"/>
    </row>
    <row r="325" spans="1:15" s="1" customFormat="1" ht="15" customHeight="1" x14ac:dyDescent="0.2">
      <c r="A325" s="20"/>
      <c r="B325" s="532" t="s">
        <v>1488</v>
      </c>
      <c r="C325" s="503" t="s">
        <v>1489</v>
      </c>
      <c r="D325" s="503" t="s">
        <v>1489</v>
      </c>
      <c r="E325" s="503" t="s">
        <v>1489</v>
      </c>
      <c r="F325" s="503" t="s">
        <v>1489</v>
      </c>
      <c r="G325" s="348" t="s">
        <v>1489</v>
      </c>
      <c r="H325" s="64"/>
      <c r="I325" s="64"/>
      <c r="J325" s="64"/>
      <c r="K325" s="64"/>
      <c r="L325" s="64"/>
      <c r="M325" s="64"/>
      <c r="N325" s="64"/>
      <c r="O325" s="64"/>
    </row>
    <row r="326" spans="1:15" s="1" customFormat="1" ht="15" customHeight="1" x14ac:dyDescent="0.2">
      <c r="A326" s="20"/>
      <c r="B326" s="532" t="s">
        <v>1490</v>
      </c>
      <c r="C326" s="503" t="s">
        <v>1491</v>
      </c>
      <c r="D326" s="503" t="s">
        <v>1491</v>
      </c>
      <c r="E326" s="503" t="s">
        <v>1491</v>
      </c>
      <c r="F326" s="503" t="s">
        <v>1492</v>
      </c>
      <c r="G326" s="348" t="s">
        <v>1492</v>
      </c>
      <c r="H326" s="64"/>
      <c r="I326" s="64"/>
      <c r="J326" s="64"/>
      <c r="K326" s="64"/>
      <c r="L326" s="64"/>
      <c r="M326" s="64"/>
      <c r="N326" s="64"/>
      <c r="O326" s="64"/>
    </row>
    <row r="327" spans="1:15" s="1" customFormat="1" ht="15" customHeight="1" x14ac:dyDescent="0.2">
      <c r="A327" s="20"/>
      <c r="B327" s="532" t="s">
        <v>1493</v>
      </c>
      <c r="C327" s="503" t="s">
        <v>1494</v>
      </c>
      <c r="D327" s="503" t="s">
        <v>1494</v>
      </c>
      <c r="E327" s="503" t="s">
        <v>1495</v>
      </c>
      <c r="F327" s="503" t="s">
        <v>1496</v>
      </c>
      <c r="G327" s="348" t="s">
        <v>1496</v>
      </c>
      <c r="H327" s="64"/>
      <c r="I327" s="64"/>
      <c r="J327" s="64"/>
      <c r="K327" s="64"/>
      <c r="L327" s="64"/>
      <c r="M327" s="64"/>
      <c r="N327" s="64"/>
      <c r="O327" s="64"/>
    </row>
    <row r="328" spans="1:15" s="1" customFormat="1" ht="15" customHeight="1" x14ac:dyDescent="0.2">
      <c r="A328" s="20"/>
      <c r="B328" s="532" t="s">
        <v>1497</v>
      </c>
      <c r="C328" s="503" t="s">
        <v>1498</v>
      </c>
      <c r="D328" s="503" t="s">
        <v>1498</v>
      </c>
      <c r="E328" s="503" t="s">
        <v>1495</v>
      </c>
      <c r="F328" s="503" t="s">
        <v>1498</v>
      </c>
      <c r="G328" s="348" t="s">
        <v>1498</v>
      </c>
      <c r="H328" s="64"/>
      <c r="I328" s="64"/>
      <c r="J328" s="64"/>
      <c r="K328" s="64"/>
      <c r="L328" s="64"/>
      <c r="M328" s="64"/>
      <c r="N328" s="64"/>
      <c r="O328" s="64"/>
    </row>
    <row r="329" spans="1:15" s="1" customFormat="1" ht="15" customHeight="1" x14ac:dyDescent="0.2">
      <c r="A329" s="20"/>
      <c r="B329" s="532" t="s">
        <v>1499</v>
      </c>
      <c r="C329" s="562">
        <v>6870000</v>
      </c>
      <c r="D329" s="562">
        <v>24500000</v>
      </c>
      <c r="E329" s="562">
        <v>2830000</v>
      </c>
      <c r="F329" s="503" t="s">
        <v>617</v>
      </c>
      <c r="G329" s="348" t="s">
        <v>617</v>
      </c>
      <c r="H329" s="64"/>
      <c r="I329" s="64"/>
      <c r="J329" s="64"/>
      <c r="K329" s="64"/>
      <c r="L329" s="64"/>
      <c r="M329" s="64"/>
      <c r="N329" s="64"/>
      <c r="O329" s="64"/>
    </row>
    <row r="330" spans="1:15" s="1" customFormat="1" ht="15" customHeight="1" x14ac:dyDescent="0.2">
      <c r="A330" s="20"/>
      <c r="B330" s="532" t="s">
        <v>1500</v>
      </c>
      <c r="C330" s="562">
        <v>5802045</v>
      </c>
      <c r="D330" s="562">
        <v>23875000</v>
      </c>
      <c r="E330" s="562">
        <v>330000</v>
      </c>
      <c r="F330" s="503" t="s">
        <v>617</v>
      </c>
      <c r="G330" s="348" t="s">
        <v>617</v>
      </c>
      <c r="H330" s="64"/>
      <c r="I330" s="64"/>
      <c r="J330" s="64"/>
      <c r="K330" s="64"/>
      <c r="L330" s="64"/>
      <c r="M330" s="64"/>
      <c r="N330" s="64"/>
      <c r="O330" s="64"/>
    </row>
    <row r="331" spans="1:15" s="1" customFormat="1" ht="15" customHeight="1" x14ac:dyDescent="0.2">
      <c r="A331" s="20"/>
      <c r="B331" s="532" t="s">
        <v>1501</v>
      </c>
      <c r="C331" s="503" t="s">
        <v>1502</v>
      </c>
      <c r="D331" s="503" t="s">
        <v>1502</v>
      </c>
      <c r="E331" s="503" t="s">
        <v>1503</v>
      </c>
      <c r="F331" s="503" t="s">
        <v>1504</v>
      </c>
      <c r="G331" s="348" t="s">
        <v>1504</v>
      </c>
      <c r="H331" s="64"/>
      <c r="I331" s="64"/>
      <c r="J331" s="64"/>
      <c r="K331" s="64"/>
      <c r="L331" s="64"/>
      <c r="M331" s="64"/>
      <c r="N331" s="64"/>
      <c r="O331" s="64"/>
    </row>
    <row r="332" spans="1:15" s="1" customFormat="1" ht="15" customHeight="1" x14ac:dyDescent="0.2">
      <c r="A332" s="20"/>
      <c r="B332" s="532" t="s">
        <v>1505</v>
      </c>
      <c r="C332" s="563">
        <v>45231</v>
      </c>
      <c r="D332" s="563">
        <v>45231</v>
      </c>
      <c r="E332" s="563">
        <v>45261</v>
      </c>
      <c r="F332" s="563">
        <v>45261</v>
      </c>
      <c r="G332" s="564">
        <v>45261</v>
      </c>
      <c r="H332" s="64"/>
      <c r="I332" s="64"/>
      <c r="J332" s="64"/>
      <c r="K332" s="64"/>
      <c r="L332" s="64"/>
      <c r="M332" s="64"/>
      <c r="N332" s="64"/>
      <c r="O332" s="64"/>
    </row>
    <row r="333" spans="1:15" s="1" customFormat="1" ht="15" customHeight="1" x14ac:dyDescent="0.2">
      <c r="A333" s="20"/>
      <c r="B333" s="532" t="s">
        <v>1506</v>
      </c>
      <c r="C333" s="503" t="s">
        <v>527</v>
      </c>
      <c r="D333" s="503" t="s">
        <v>527</v>
      </c>
      <c r="E333" s="503" t="s">
        <v>527</v>
      </c>
      <c r="F333" s="503" t="s">
        <v>527</v>
      </c>
      <c r="G333" s="348" t="s">
        <v>527</v>
      </c>
      <c r="H333" s="64"/>
      <c r="I333" s="64"/>
      <c r="J333" s="64"/>
      <c r="K333" s="64"/>
      <c r="L333" s="64"/>
      <c r="M333" s="64"/>
      <c r="N333" s="64"/>
      <c r="O333" s="64"/>
    </row>
    <row r="334" spans="1:15" s="1" customFormat="1" ht="15" customHeight="1" x14ac:dyDescent="0.2">
      <c r="A334" s="20"/>
      <c r="B334" s="532" t="s">
        <v>1507</v>
      </c>
      <c r="C334" s="503" t="s">
        <v>291</v>
      </c>
      <c r="D334" s="503" t="s">
        <v>1508</v>
      </c>
      <c r="E334" s="503" t="s">
        <v>291</v>
      </c>
      <c r="F334" s="503" t="s">
        <v>291</v>
      </c>
      <c r="G334" s="348" t="s">
        <v>291</v>
      </c>
      <c r="H334" s="64"/>
      <c r="I334" s="64"/>
      <c r="J334" s="64"/>
      <c r="K334" s="64"/>
      <c r="L334" s="64"/>
      <c r="M334" s="64"/>
      <c r="N334" s="64"/>
      <c r="O334" s="64"/>
    </row>
    <row r="335" spans="1:15" s="1" customFormat="1" ht="15" customHeight="1" x14ac:dyDescent="0.2">
      <c r="A335" s="20"/>
      <c r="B335" s="532" t="s">
        <v>1509</v>
      </c>
      <c r="C335" s="563">
        <v>45597</v>
      </c>
      <c r="D335" s="563">
        <v>45627</v>
      </c>
      <c r="E335" s="563">
        <v>45627</v>
      </c>
      <c r="F335" s="563">
        <v>45627</v>
      </c>
      <c r="G335" s="564">
        <v>45627</v>
      </c>
      <c r="H335" s="64"/>
      <c r="I335" s="64"/>
      <c r="J335" s="64"/>
      <c r="K335" s="64"/>
      <c r="L335" s="64"/>
      <c r="M335" s="64"/>
      <c r="N335" s="64"/>
      <c r="O335" s="64"/>
    </row>
    <row r="336" spans="1:15" s="1" customFormat="1" ht="15" customHeight="1" x14ac:dyDescent="0.2">
      <c r="A336" s="20"/>
      <c r="B336" s="532" t="s">
        <v>1510</v>
      </c>
      <c r="C336" s="503" t="s">
        <v>609</v>
      </c>
      <c r="D336" s="503" t="s">
        <v>609</v>
      </c>
      <c r="E336" s="503" t="s">
        <v>609</v>
      </c>
      <c r="F336" s="503" t="s">
        <v>609</v>
      </c>
      <c r="G336" s="348" t="s">
        <v>609</v>
      </c>
      <c r="H336" s="64"/>
      <c r="I336" s="64"/>
      <c r="J336" s="64"/>
      <c r="K336" s="64"/>
      <c r="L336" s="64"/>
      <c r="M336" s="64"/>
      <c r="N336" s="64"/>
      <c r="O336" s="64"/>
    </row>
    <row r="337" spans="1:29" s="1" customFormat="1" ht="35.1" customHeight="1" x14ac:dyDescent="0.2">
      <c r="A337" s="20"/>
      <c r="B337" s="685" t="s">
        <v>1511</v>
      </c>
      <c r="C337" s="685"/>
      <c r="D337" s="685"/>
      <c r="E337" s="685"/>
      <c r="F337" s="685"/>
      <c r="G337" s="685"/>
      <c r="H337" s="64"/>
      <c r="I337" s="64"/>
      <c r="J337" s="64"/>
      <c r="K337" s="64"/>
      <c r="L337" s="64"/>
      <c r="M337" s="64"/>
      <c r="N337" s="64"/>
      <c r="O337" s="64"/>
    </row>
    <row r="338" spans="1:29" s="1" customFormat="1" ht="15" customHeight="1" x14ac:dyDescent="0.2">
      <c r="A338" s="20"/>
      <c r="B338" s="27"/>
      <c r="C338" s="28"/>
      <c r="D338" s="28"/>
      <c r="E338" s="28"/>
      <c r="F338" s="64"/>
      <c r="G338" s="21"/>
      <c r="H338" s="64"/>
      <c r="I338" s="64"/>
      <c r="J338" s="64"/>
      <c r="K338" s="64"/>
      <c r="L338" s="64"/>
      <c r="M338" s="64"/>
      <c r="N338" s="64"/>
      <c r="O338" s="64"/>
    </row>
    <row r="339" spans="1:29" s="16" customFormat="1" ht="15" customHeight="1" x14ac:dyDescent="0.2">
      <c r="A339" s="20"/>
      <c r="B339" s="25"/>
      <c r="E339" s="20"/>
      <c r="F339" s="20"/>
      <c r="G339" s="20"/>
      <c r="H339" s="20"/>
      <c r="I339" s="1"/>
      <c r="J339" s="1"/>
      <c r="K339" s="1"/>
      <c r="L339" s="1"/>
      <c r="M339" s="1"/>
      <c r="N339" s="1"/>
      <c r="O339" s="1"/>
      <c r="P339" s="1"/>
      <c r="Q339" s="1"/>
      <c r="R339" s="1"/>
      <c r="S339" s="1"/>
      <c r="T339" s="1"/>
      <c r="U339" s="1"/>
      <c r="V339" s="1"/>
      <c r="W339" s="1"/>
      <c r="X339" s="1"/>
      <c r="Y339" s="1"/>
      <c r="Z339" s="1"/>
      <c r="AA339" s="1"/>
      <c r="AB339" s="1"/>
      <c r="AC339" s="1"/>
    </row>
    <row r="340" spans="1:29" s="16" customFormat="1" ht="15" customHeight="1" x14ac:dyDescent="0.2">
      <c r="A340" s="20"/>
      <c r="B340" s="25"/>
      <c r="E340" s="20"/>
      <c r="F340" s="20"/>
      <c r="G340" s="20"/>
      <c r="H340" s="20"/>
      <c r="I340" s="1"/>
      <c r="J340" s="1"/>
      <c r="K340" s="1"/>
      <c r="L340" s="1"/>
      <c r="M340" s="1"/>
      <c r="N340" s="1"/>
      <c r="O340" s="1"/>
      <c r="P340" s="1"/>
      <c r="Q340" s="1"/>
      <c r="R340" s="1"/>
      <c r="S340" s="1"/>
      <c r="T340" s="1"/>
      <c r="U340" s="1"/>
      <c r="V340" s="1"/>
      <c r="W340" s="1"/>
      <c r="X340" s="1"/>
      <c r="Y340" s="1"/>
      <c r="Z340" s="1"/>
      <c r="AA340" s="1"/>
      <c r="AB340" s="1"/>
      <c r="AC340" s="1"/>
    </row>
    <row r="341" spans="1:29" s="16" customFormat="1" ht="15" customHeight="1" x14ac:dyDescent="0.2">
      <c r="A341" s="20"/>
      <c r="B341" s="25"/>
      <c r="E341" s="20"/>
      <c r="F341" s="20"/>
      <c r="G341" s="20"/>
      <c r="H341" s="20"/>
      <c r="I341" s="1"/>
      <c r="J341" s="1"/>
      <c r="K341" s="1"/>
      <c r="L341" s="1"/>
      <c r="M341" s="1"/>
      <c r="N341" s="1"/>
      <c r="O341" s="1"/>
      <c r="P341" s="1"/>
      <c r="Q341" s="1"/>
      <c r="R341" s="1"/>
      <c r="S341" s="1"/>
      <c r="T341" s="1"/>
      <c r="U341" s="1"/>
      <c r="V341" s="1"/>
      <c r="W341" s="1"/>
      <c r="X341" s="1"/>
      <c r="Y341" s="1"/>
      <c r="Z341" s="1"/>
      <c r="AA341" s="1"/>
      <c r="AB341" s="1"/>
      <c r="AC341" s="1"/>
    </row>
  </sheetData>
  <mergeCells count="21">
    <mergeCell ref="B1:H1"/>
    <mergeCell ref="B3:E3"/>
    <mergeCell ref="C6:F6"/>
    <mergeCell ref="C8:F8"/>
    <mergeCell ref="B48:C48"/>
    <mergeCell ref="C16:F16"/>
    <mergeCell ref="B78:E78"/>
    <mergeCell ref="B34:E34"/>
    <mergeCell ref="C10:G10"/>
    <mergeCell ref="C11:F11"/>
    <mergeCell ref="C12:F12"/>
    <mergeCell ref="C13:F13"/>
    <mergeCell ref="C14:F14"/>
    <mergeCell ref="C33:G33"/>
    <mergeCell ref="B337:G337"/>
    <mergeCell ref="B86:E86"/>
    <mergeCell ref="B103:E103"/>
    <mergeCell ref="B191:F191"/>
    <mergeCell ref="B193:E193"/>
    <mergeCell ref="B306:E306"/>
    <mergeCell ref="B320:E320"/>
  </mergeCells>
  <phoneticPr fontId="25" type="noConversion"/>
  <dataValidations disablePrompts="1" count="1">
    <dataValidation type="list" allowBlank="1" showInputMessage="1" showErrorMessage="1" sqref="E20:E27 D28" xr:uid="{0156C63D-E71B-B843-882F-EC0C4B9423A9}">
      <formula1>Status</formula1>
    </dataValidation>
  </dataValidations>
  <hyperlinks>
    <hyperlink ref="C10:G10" location="'ENV. &amp; BIODIVERSITY MGMT.'!A1" display="See Environmental Management &amp; Performance Section. " xr:uid="{E94892D1-F273-4340-9762-37AAC280D554}"/>
    <hyperlink ref="C33:G33" location="'ENV. &amp; BIODIVERSITY MGMT.'!A1" display="See Environmental Management &amp; Performance Section" xr:uid="{E69C6325-DA5F-144C-AC21-FB97F73D5D37}"/>
  </hyperlinks>
  <pageMargins left="0.7" right="0.7" top="0.75" bottom="0.75" header="0.3" footer="0.3"/>
  <drawing r:id="rId1"/>
  <tableParts count="4">
    <tablePart r:id="rId2"/>
    <tablePart r:id="rId3"/>
    <tablePart r:id="rId4"/>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02FA1-02D6-4E46-BC95-E53053B71B2C}">
  <dimension ref="A1:AC258"/>
  <sheetViews>
    <sheetView showGridLines="0" zoomScale="80" zoomScaleNormal="80" workbookViewId="0">
      <pane xSplit="2" ySplit="1" topLeftCell="C227" activePane="bottomRight" state="frozen"/>
      <selection pane="topRight" activeCell="C1" sqref="C1"/>
      <selection pane="bottomLeft" activeCell="A2" sqref="A2"/>
      <selection pane="bottomRight" activeCell="C8" sqref="C8:F8"/>
    </sheetView>
  </sheetViews>
  <sheetFormatPr defaultColWidth="8.85546875" defaultRowHeight="15" customHeight="1" x14ac:dyDescent="0.25"/>
  <cols>
    <col min="1" max="1" width="5.85546875" style="20" customWidth="1"/>
    <col min="2" max="4" width="50.85546875" style="16" customWidth="1"/>
    <col min="5" max="8" width="50.85546875" style="20" customWidth="1"/>
    <col min="9" max="17" width="50.85546875" style="1" customWidth="1"/>
    <col min="18" max="29" width="8.85546875" style="1"/>
  </cols>
  <sheetData>
    <row r="1" spans="1:29" s="3" customFormat="1" ht="69.95" customHeight="1" x14ac:dyDescent="0.6">
      <c r="A1" s="19"/>
      <c r="B1" s="681" t="s">
        <v>1512</v>
      </c>
      <c r="C1" s="681"/>
      <c r="D1" s="681"/>
      <c r="E1" s="681"/>
      <c r="F1" s="681"/>
      <c r="G1" s="681"/>
      <c r="H1" s="681"/>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04" t="s">
        <v>268</v>
      </c>
      <c r="C4" s="8"/>
      <c r="D4" s="8"/>
      <c r="E4" s="8"/>
      <c r="F4" s="20"/>
      <c r="G4" s="20"/>
      <c r="H4" s="20"/>
    </row>
    <row r="5" spans="1:29" s="1" customFormat="1" ht="15" customHeight="1" x14ac:dyDescent="0.2">
      <c r="A5" s="20"/>
      <c r="B5" s="626"/>
      <c r="C5" s="8"/>
      <c r="D5" s="8"/>
      <c r="E5" s="8"/>
      <c r="F5" s="20"/>
      <c r="G5" s="20"/>
      <c r="H5" s="20"/>
    </row>
    <row r="6" spans="1:29" s="1" customFormat="1" ht="80.099999999999994" customHeight="1" x14ac:dyDescent="0.2">
      <c r="A6" s="20"/>
      <c r="B6" s="208" t="s">
        <v>409</v>
      </c>
      <c r="C6" s="705" t="s">
        <v>1513</v>
      </c>
      <c r="D6" s="705"/>
      <c r="E6" s="705"/>
      <c r="F6" s="705"/>
      <c r="G6" s="21"/>
      <c r="H6" s="21"/>
      <c r="I6" s="21"/>
      <c r="J6" s="21"/>
      <c r="K6" s="21"/>
      <c r="L6" s="21"/>
      <c r="M6" s="21"/>
      <c r="N6" s="21"/>
      <c r="O6" s="21"/>
    </row>
    <row r="7" spans="1:29" s="1" customFormat="1" ht="15" customHeight="1" x14ac:dyDescent="0.2">
      <c r="A7" s="20"/>
      <c r="B7" s="631"/>
      <c r="C7" s="205"/>
      <c r="D7" s="205"/>
      <c r="E7" s="205"/>
      <c r="F7" s="149"/>
      <c r="G7" s="20"/>
      <c r="H7" s="20"/>
    </row>
    <row r="8" spans="1:29" s="1" customFormat="1" ht="54.95" customHeight="1" x14ac:dyDescent="0.2">
      <c r="A8" s="20"/>
      <c r="B8" s="208" t="s">
        <v>411</v>
      </c>
      <c r="C8" s="700" t="s">
        <v>1514</v>
      </c>
      <c r="D8" s="705"/>
      <c r="E8" s="705"/>
      <c r="F8" s="705"/>
      <c r="G8" s="21"/>
      <c r="H8" s="21"/>
      <c r="I8" s="21"/>
      <c r="J8" s="21"/>
      <c r="K8" s="21"/>
      <c r="L8" s="21"/>
      <c r="M8" s="21"/>
      <c r="N8" s="21"/>
      <c r="O8" s="21"/>
    </row>
    <row r="9" spans="1:29" s="1" customFormat="1" ht="15" customHeight="1" x14ac:dyDescent="0.2">
      <c r="A9" s="20"/>
      <c r="B9" s="631"/>
      <c r="C9" s="205"/>
      <c r="D9" s="205"/>
      <c r="E9" s="205"/>
      <c r="F9" s="149"/>
      <c r="G9" s="20"/>
      <c r="H9" s="20"/>
    </row>
    <row r="10" spans="1:29" s="1" customFormat="1" ht="379.5" customHeight="1" x14ac:dyDescent="0.2">
      <c r="A10" s="20"/>
      <c r="B10" s="209" t="s">
        <v>413</v>
      </c>
      <c r="C10" s="736" t="s">
        <v>1515</v>
      </c>
      <c r="D10" s="731"/>
      <c r="E10" s="731"/>
      <c r="F10" s="731"/>
      <c r="G10" s="65"/>
      <c r="H10" s="64"/>
      <c r="I10" s="64"/>
      <c r="J10" s="64"/>
      <c r="K10" s="64"/>
      <c r="L10" s="64"/>
      <c r="M10" s="64"/>
      <c r="N10" s="64"/>
      <c r="O10" s="64"/>
    </row>
    <row r="11" spans="1:29" s="1" customFormat="1" ht="64.5" customHeight="1" x14ac:dyDescent="0.2">
      <c r="A11" s="20"/>
      <c r="B11" s="630"/>
      <c r="C11" s="734" t="s">
        <v>1516</v>
      </c>
      <c r="D11" s="734"/>
      <c r="E11" s="734"/>
      <c r="F11" s="734"/>
      <c r="G11" s="82"/>
      <c r="H11" s="20"/>
    </row>
    <row r="12" spans="1:29" s="1" customFormat="1" ht="15" customHeight="1" x14ac:dyDescent="0.2">
      <c r="A12" s="20"/>
      <c r="B12" s="632"/>
      <c r="C12" s="735"/>
      <c r="D12" s="735"/>
      <c r="E12" s="735"/>
      <c r="F12" s="735"/>
      <c r="G12" s="82"/>
      <c r="H12" s="20"/>
    </row>
    <row r="13" spans="1:29" s="1" customFormat="1" ht="15" customHeight="1" x14ac:dyDescent="0.2">
      <c r="A13" s="20"/>
      <c r="B13" s="630"/>
      <c r="C13" s="141"/>
      <c r="D13" s="141"/>
      <c r="E13" s="141"/>
      <c r="F13" s="141"/>
      <c r="G13" s="82"/>
      <c r="H13" s="20"/>
    </row>
    <row r="14" spans="1:29" s="10" customFormat="1" ht="35.1" customHeight="1" x14ac:dyDescent="0.2">
      <c r="A14" s="20"/>
      <c r="B14" s="208" t="s">
        <v>416</v>
      </c>
      <c r="C14" s="581" t="s">
        <v>1517</v>
      </c>
      <c r="D14" s="580"/>
      <c r="E14" s="580"/>
      <c r="F14" s="580"/>
      <c r="G14" s="527"/>
      <c r="H14" s="64"/>
      <c r="I14" s="64"/>
      <c r="J14" s="64"/>
      <c r="K14" s="64"/>
      <c r="L14" s="64"/>
      <c r="M14" s="64"/>
      <c r="N14" s="64"/>
      <c r="O14" s="64"/>
      <c r="P14" s="1"/>
      <c r="Q14" s="1"/>
      <c r="R14" s="1"/>
      <c r="S14" s="1"/>
      <c r="T14" s="1"/>
      <c r="U14" s="1"/>
      <c r="V14" s="1"/>
      <c r="W14" s="1"/>
      <c r="X14" s="1"/>
      <c r="Y14" s="1"/>
      <c r="Z14" s="1"/>
      <c r="AA14" s="1"/>
      <c r="AB14" s="1"/>
      <c r="AC14" s="1"/>
    </row>
    <row r="15" spans="1:29" s="11" customFormat="1" ht="15" customHeight="1" x14ac:dyDescent="0.2">
      <c r="A15" s="16"/>
      <c r="B15" s="631"/>
      <c r="C15" s="8"/>
      <c r="D15" s="8"/>
      <c r="E15" s="8"/>
      <c r="F15" s="16"/>
      <c r="G15" s="16"/>
      <c r="H15" s="16"/>
      <c r="I15" s="4"/>
      <c r="J15" s="4"/>
      <c r="K15" s="4"/>
      <c r="L15" s="4"/>
      <c r="M15" s="4"/>
      <c r="N15" s="4"/>
      <c r="O15" s="4"/>
      <c r="P15" s="4"/>
      <c r="Q15" s="4"/>
      <c r="R15" s="4"/>
      <c r="S15" s="4"/>
      <c r="T15" s="4"/>
      <c r="U15" s="4"/>
      <c r="V15" s="4"/>
      <c r="W15" s="4"/>
      <c r="X15" s="4"/>
      <c r="Y15" s="4"/>
      <c r="Z15" s="4"/>
    </row>
    <row r="16" spans="1:29" s="11" customFormat="1" ht="15" customHeight="1" x14ac:dyDescent="0.2">
      <c r="A16" s="16"/>
      <c r="B16" s="209" t="s">
        <v>418</v>
      </c>
      <c r="C16" s="209" t="s">
        <v>419</v>
      </c>
      <c r="D16" s="21"/>
      <c r="E16" s="21"/>
      <c r="F16" s="21"/>
      <c r="G16" s="16"/>
      <c r="H16" s="16"/>
      <c r="I16" s="4"/>
      <c r="J16" s="4"/>
      <c r="K16" s="4"/>
      <c r="L16" s="4"/>
      <c r="M16" s="4"/>
      <c r="N16" s="4"/>
      <c r="O16" s="4"/>
      <c r="P16" s="4"/>
      <c r="Q16" s="4"/>
      <c r="R16" s="4"/>
      <c r="S16" s="4"/>
      <c r="T16" s="4"/>
      <c r="U16" s="4"/>
      <c r="V16" s="4"/>
      <c r="W16" s="4"/>
      <c r="X16" s="4"/>
      <c r="Y16" s="4"/>
      <c r="Z16" s="4"/>
    </row>
    <row r="17" spans="1:26" s="131" customFormat="1" ht="15" customHeight="1" x14ac:dyDescent="0.25">
      <c r="A17" s="129"/>
      <c r="B17" s="642"/>
      <c r="C17" s="421" t="s">
        <v>420</v>
      </c>
      <c r="D17" s="421" t="s">
        <v>421</v>
      </c>
      <c r="E17" s="421" t="s">
        <v>422</v>
      </c>
      <c r="F17" s="421" t="s">
        <v>423</v>
      </c>
      <c r="G17" s="129"/>
      <c r="H17" s="129"/>
      <c r="I17" s="130"/>
      <c r="J17" s="130"/>
      <c r="K17" s="130"/>
      <c r="L17" s="130"/>
      <c r="M17" s="130"/>
      <c r="N17" s="130"/>
      <c r="O17" s="130"/>
      <c r="P17" s="130"/>
      <c r="Q17" s="130"/>
      <c r="R17" s="130"/>
      <c r="S17" s="130"/>
      <c r="T17" s="130"/>
      <c r="U17" s="130"/>
      <c r="V17" s="130"/>
      <c r="W17" s="130"/>
      <c r="X17" s="130"/>
      <c r="Y17" s="130"/>
      <c r="Z17" s="130"/>
    </row>
    <row r="18" spans="1:26" s="131" customFormat="1" ht="30" customHeight="1" x14ac:dyDescent="0.25">
      <c r="A18" s="129"/>
      <c r="B18" s="642"/>
      <c r="C18" s="181" t="s">
        <v>424</v>
      </c>
      <c r="D18" s="181" t="s">
        <v>1518</v>
      </c>
      <c r="E18" s="181" t="s">
        <v>426</v>
      </c>
      <c r="F18" s="181" t="s">
        <v>1519</v>
      </c>
      <c r="G18" s="129"/>
      <c r="H18" s="129"/>
      <c r="I18" s="130"/>
      <c r="J18" s="130"/>
      <c r="K18" s="130"/>
      <c r="L18" s="130"/>
      <c r="M18" s="130"/>
      <c r="N18" s="130"/>
      <c r="O18" s="130"/>
      <c r="P18" s="130"/>
      <c r="Q18" s="130"/>
      <c r="R18" s="130"/>
      <c r="S18" s="130"/>
      <c r="T18" s="130"/>
      <c r="U18" s="130"/>
      <c r="V18" s="130"/>
      <c r="W18" s="130"/>
      <c r="X18" s="130"/>
      <c r="Y18" s="130"/>
      <c r="Z18" s="130"/>
    </row>
    <row r="19" spans="1:26" s="131" customFormat="1" ht="30" customHeight="1" x14ac:dyDescent="0.25">
      <c r="A19" s="129"/>
      <c r="B19" s="642"/>
      <c r="C19" s="181" t="s">
        <v>424</v>
      </c>
      <c r="D19" s="181" t="s">
        <v>1520</v>
      </c>
      <c r="E19" s="181" t="s">
        <v>542</v>
      </c>
      <c r="F19" s="181" t="s">
        <v>1521</v>
      </c>
      <c r="G19" s="129"/>
      <c r="H19" s="129"/>
      <c r="I19" s="130"/>
      <c r="J19" s="130"/>
      <c r="K19" s="130"/>
      <c r="L19" s="130"/>
      <c r="M19" s="130"/>
      <c r="N19" s="130"/>
      <c r="O19" s="130"/>
      <c r="P19" s="130"/>
      <c r="Q19" s="130"/>
      <c r="R19" s="130"/>
      <c r="S19" s="130"/>
      <c r="T19" s="130"/>
      <c r="U19" s="130"/>
      <c r="V19" s="130"/>
      <c r="W19" s="130"/>
      <c r="X19" s="130"/>
      <c r="Y19" s="130"/>
      <c r="Z19" s="130"/>
    </row>
    <row r="20" spans="1:26" s="1" customFormat="1" ht="15" customHeight="1" x14ac:dyDescent="0.2">
      <c r="A20" s="20"/>
      <c r="B20" s="631"/>
      <c r="C20" s="72"/>
      <c r="D20" s="60"/>
      <c r="E20" s="72"/>
      <c r="F20" s="69"/>
      <c r="G20" s="20"/>
      <c r="H20" s="20"/>
    </row>
    <row r="21" spans="1:26" s="1" customFormat="1" ht="15" customHeight="1" x14ac:dyDescent="0.2">
      <c r="A21" s="20"/>
      <c r="B21" s="631"/>
      <c r="C21" s="209" t="s">
        <v>437</v>
      </c>
      <c r="D21" s="29"/>
      <c r="E21" s="8"/>
      <c r="F21" s="8"/>
      <c r="G21" s="20"/>
      <c r="H21" s="20"/>
    </row>
    <row r="22" spans="1:26" s="1" customFormat="1" ht="15" customHeight="1" x14ac:dyDescent="0.2">
      <c r="A22" s="20"/>
      <c r="B22" s="631"/>
      <c r="C22" s="421" t="s">
        <v>420</v>
      </c>
      <c r="D22" s="421" t="s">
        <v>421</v>
      </c>
      <c r="E22" s="8"/>
      <c r="F22" s="20"/>
      <c r="G22" s="20"/>
      <c r="H22" s="20"/>
    </row>
    <row r="23" spans="1:26" s="1" customFormat="1" ht="15" customHeight="1" x14ac:dyDescent="0.2">
      <c r="A23" s="20"/>
      <c r="B23" s="631"/>
      <c r="C23" s="181" t="s">
        <v>424</v>
      </c>
      <c r="D23" s="181" t="s">
        <v>1522</v>
      </c>
      <c r="E23" s="8"/>
      <c r="F23" s="20"/>
      <c r="G23" s="20"/>
      <c r="H23" s="20"/>
    </row>
    <row r="24" spans="1:26" s="1" customFormat="1" ht="15" customHeight="1" x14ac:dyDescent="0.2">
      <c r="A24" s="20"/>
      <c r="B24" s="631"/>
      <c r="C24" s="181" t="s">
        <v>567</v>
      </c>
      <c r="D24" s="181" t="s">
        <v>1523</v>
      </c>
      <c r="E24" s="8"/>
      <c r="F24" s="20"/>
      <c r="G24" s="20"/>
      <c r="H24" s="20"/>
    </row>
    <row r="25" spans="1:26" s="1" customFormat="1" ht="21.95" customHeight="1" x14ac:dyDescent="0.2">
      <c r="A25" s="20"/>
      <c r="B25" s="632"/>
      <c r="C25" s="161"/>
      <c r="D25" s="161"/>
      <c r="E25" s="161"/>
      <c r="F25" s="166"/>
      <c r="G25" s="20"/>
      <c r="H25" s="20"/>
    </row>
    <row r="26" spans="1:26" s="1" customFormat="1" ht="15" customHeight="1" x14ac:dyDescent="0.2">
      <c r="A26" s="20"/>
      <c r="B26" s="631"/>
      <c r="C26" s="8"/>
      <c r="D26" s="8"/>
      <c r="E26" s="8"/>
      <c r="F26" s="20"/>
      <c r="G26" s="20"/>
      <c r="H26" s="20"/>
    </row>
    <row r="27" spans="1:26" s="1" customFormat="1" ht="39.950000000000003" customHeight="1" x14ac:dyDescent="0.2">
      <c r="A27" s="20"/>
      <c r="B27" s="209" t="s">
        <v>442</v>
      </c>
      <c r="C27" s="716" t="s">
        <v>1517</v>
      </c>
      <c r="D27" s="716"/>
      <c r="E27" s="716"/>
      <c r="F27" s="716"/>
      <c r="G27" s="716"/>
      <c r="H27" s="64"/>
      <c r="I27" s="64"/>
      <c r="J27" s="64"/>
      <c r="K27" s="64"/>
      <c r="L27" s="64"/>
      <c r="M27" s="64"/>
      <c r="N27" s="64"/>
      <c r="O27" s="64"/>
    </row>
    <row r="28" spans="1:26" s="1" customFormat="1" ht="15" customHeight="1" x14ac:dyDescent="0.3">
      <c r="A28" s="20"/>
      <c r="B28" s="698" t="s">
        <v>270</v>
      </c>
      <c r="C28" s="698"/>
      <c r="D28" s="698"/>
      <c r="E28" s="698"/>
      <c r="F28" s="488"/>
      <c r="G28" s="21"/>
      <c r="H28" s="64"/>
      <c r="I28" s="64"/>
      <c r="J28" s="64"/>
      <c r="K28" s="64"/>
      <c r="L28" s="64"/>
      <c r="M28" s="64"/>
      <c r="N28" s="64"/>
      <c r="O28" s="64"/>
    </row>
    <row r="29" spans="1:26" s="1" customFormat="1" ht="15" customHeight="1" x14ac:dyDescent="0.2">
      <c r="A29" s="20"/>
      <c r="B29" s="204" t="s">
        <v>271</v>
      </c>
      <c r="C29" s="28"/>
      <c r="D29" s="28"/>
      <c r="E29" s="28"/>
      <c r="F29" s="64"/>
      <c r="G29" s="21"/>
      <c r="H29" s="64"/>
      <c r="I29" s="64"/>
      <c r="J29" s="64"/>
      <c r="K29" s="64"/>
      <c r="L29" s="64"/>
      <c r="M29" s="64"/>
      <c r="N29" s="64"/>
      <c r="O29" s="64"/>
    </row>
    <row r="30" spans="1:26" s="1" customFormat="1" ht="15" customHeight="1" x14ac:dyDescent="0.2">
      <c r="A30" s="603"/>
      <c r="B30" s="96"/>
      <c r="C30" s="87"/>
      <c r="D30" s="87"/>
      <c r="E30" s="28"/>
      <c r="F30" s="64"/>
      <c r="G30" s="21"/>
      <c r="H30" s="64"/>
      <c r="I30" s="64"/>
      <c r="J30" s="64"/>
      <c r="K30" s="64"/>
      <c r="L30" s="64"/>
      <c r="M30" s="64"/>
      <c r="N30" s="64"/>
      <c r="O30" s="64"/>
    </row>
    <row r="31" spans="1:26" s="1" customFormat="1" ht="15" customHeight="1" x14ac:dyDescent="0.2">
      <c r="A31" s="604"/>
      <c r="B31" s="411" t="s">
        <v>444</v>
      </c>
      <c r="C31" s="411" t="s">
        <v>424</v>
      </c>
      <c r="D31" s="411" t="s">
        <v>567</v>
      </c>
      <c r="E31" s="28"/>
      <c r="F31" s="20"/>
      <c r="G31" s="20"/>
      <c r="I31" s="64"/>
      <c r="J31" s="64"/>
      <c r="K31" s="64"/>
      <c r="L31" s="64"/>
      <c r="M31" s="64"/>
      <c r="N31" s="64"/>
      <c r="O31" s="64"/>
    </row>
    <row r="32" spans="1:26" s="1" customFormat="1" ht="150" customHeight="1" x14ac:dyDescent="0.2">
      <c r="A32" s="605"/>
      <c r="B32" s="618" t="s">
        <v>1524</v>
      </c>
      <c r="C32" s="619" t="s">
        <v>1525</v>
      </c>
      <c r="D32" s="620" t="s">
        <v>1526</v>
      </c>
      <c r="E32" s="28"/>
      <c r="F32" s="20"/>
      <c r="G32" s="20"/>
      <c r="I32" s="64"/>
      <c r="J32" s="64"/>
      <c r="K32" s="64"/>
      <c r="L32" s="64"/>
      <c r="M32" s="64"/>
      <c r="N32" s="64"/>
      <c r="O32" s="64"/>
    </row>
    <row r="33" spans="1:15" s="1" customFormat="1" ht="75" customHeight="1" x14ac:dyDescent="0.2">
      <c r="A33" s="20"/>
      <c r="B33" s="310" t="s">
        <v>1527</v>
      </c>
      <c r="C33" s="582" t="s">
        <v>1528</v>
      </c>
      <c r="D33" s="616" t="s">
        <v>1529</v>
      </c>
      <c r="E33" s="28"/>
      <c r="F33" s="20"/>
      <c r="G33" s="20"/>
      <c r="I33" s="64"/>
      <c r="J33" s="64"/>
      <c r="K33" s="64"/>
      <c r="L33" s="64"/>
      <c r="M33" s="64"/>
      <c r="N33" s="64"/>
      <c r="O33" s="64"/>
    </row>
    <row r="34" spans="1:15" s="1" customFormat="1" ht="174.95" customHeight="1" x14ac:dyDescent="0.2">
      <c r="A34" s="20"/>
      <c r="B34" s="614" t="s">
        <v>1530</v>
      </c>
      <c r="C34" s="503" t="s">
        <v>1531</v>
      </c>
      <c r="D34" s="617" t="s">
        <v>1532</v>
      </c>
      <c r="E34" s="28"/>
      <c r="F34" s="20"/>
      <c r="G34" s="20"/>
      <c r="I34" s="64"/>
      <c r="J34" s="64"/>
      <c r="K34" s="64"/>
      <c r="L34" s="64"/>
      <c r="M34" s="64"/>
      <c r="N34" s="64"/>
      <c r="O34" s="64"/>
    </row>
    <row r="35" spans="1:15" s="1" customFormat="1" ht="48.95" customHeight="1" x14ac:dyDescent="0.2">
      <c r="A35" s="20"/>
      <c r="B35" s="614" t="s">
        <v>1533</v>
      </c>
      <c r="C35" s="503" t="s">
        <v>1534</v>
      </c>
      <c r="D35" s="617" t="s">
        <v>291</v>
      </c>
      <c r="E35" s="28"/>
      <c r="F35" s="20"/>
      <c r="G35" s="20"/>
      <c r="I35" s="64"/>
      <c r="J35" s="64"/>
      <c r="K35" s="64"/>
      <c r="L35" s="64"/>
      <c r="M35" s="64"/>
      <c r="N35" s="64"/>
      <c r="O35" s="64"/>
    </row>
    <row r="36" spans="1:15" s="1" customFormat="1" ht="75" customHeight="1" x14ac:dyDescent="0.2">
      <c r="A36" s="20"/>
      <c r="B36" s="310" t="s">
        <v>1535</v>
      </c>
      <c r="C36" s="565" t="s">
        <v>1536</v>
      </c>
      <c r="D36" s="617" t="s">
        <v>291</v>
      </c>
      <c r="E36" s="28"/>
      <c r="F36" s="20"/>
      <c r="G36" s="20"/>
      <c r="I36" s="64"/>
      <c r="J36" s="64"/>
      <c r="K36" s="64"/>
      <c r="L36" s="64"/>
      <c r="M36" s="64"/>
      <c r="N36" s="64"/>
      <c r="O36" s="64"/>
    </row>
    <row r="37" spans="1:15" s="1" customFormat="1" ht="125.1" customHeight="1" x14ac:dyDescent="0.2">
      <c r="A37" s="20"/>
      <c r="B37" s="310" t="s">
        <v>1537</v>
      </c>
      <c r="C37" s="582" t="s">
        <v>1538</v>
      </c>
      <c r="D37" s="615" t="s">
        <v>291</v>
      </c>
      <c r="E37" s="28"/>
      <c r="F37" s="20"/>
      <c r="G37" s="20"/>
      <c r="I37" s="64"/>
      <c r="J37" s="64"/>
      <c r="K37" s="64"/>
      <c r="L37" s="64"/>
      <c r="M37" s="64"/>
      <c r="N37" s="64"/>
      <c r="O37" s="64"/>
    </row>
    <row r="38" spans="1:15" s="1" customFormat="1" ht="15" customHeight="1" x14ac:dyDescent="0.2">
      <c r="A38" s="20"/>
      <c r="B38" s="27"/>
      <c r="C38" s="28"/>
      <c r="D38" s="28"/>
      <c r="E38" s="28"/>
      <c r="F38" s="64"/>
      <c r="G38" s="21"/>
      <c r="H38" s="64"/>
      <c r="I38" s="64"/>
      <c r="J38" s="64"/>
      <c r="K38" s="64"/>
      <c r="L38" s="64"/>
      <c r="M38" s="64"/>
      <c r="N38" s="64"/>
      <c r="O38" s="64"/>
    </row>
    <row r="39" spans="1:15" s="1" customFormat="1" ht="15" customHeight="1" x14ac:dyDescent="0.3">
      <c r="A39" s="20"/>
      <c r="B39" s="698" t="s">
        <v>272</v>
      </c>
      <c r="C39" s="698"/>
      <c r="D39" s="698"/>
      <c r="E39" s="698"/>
      <c r="F39" s="488"/>
      <c r="G39" s="377"/>
      <c r="H39" s="64"/>
      <c r="I39" s="64"/>
      <c r="J39" s="64"/>
      <c r="K39" s="64"/>
      <c r="L39" s="64"/>
      <c r="M39" s="64"/>
      <c r="N39" s="64"/>
      <c r="O39" s="64"/>
    </row>
    <row r="40" spans="1:15" s="1" customFormat="1" ht="15" customHeight="1" x14ac:dyDescent="0.2">
      <c r="A40" s="20"/>
      <c r="B40" s="204" t="s">
        <v>273</v>
      </c>
      <c r="C40" s="28"/>
      <c r="D40" s="28"/>
      <c r="E40" s="28"/>
      <c r="F40" s="20"/>
      <c r="G40" s="20"/>
      <c r="H40" s="64"/>
      <c r="I40" s="64"/>
      <c r="J40" s="64"/>
      <c r="K40" s="64"/>
      <c r="L40" s="64"/>
      <c r="M40" s="64"/>
      <c r="N40" s="64"/>
      <c r="O40" s="64"/>
    </row>
    <row r="41" spans="1:15" s="1" customFormat="1" ht="15" customHeight="1" x14ac:dyDescent="0.2">
      <c r="A41" s="20"/>
      <c r="B41" s="31"/>
      <c r="C41" s="31"/>
      <c r="D41" s="31"/>
      <c r="E41" s="31"/>
      <c r="F41" s="64"/>
      <c r="G41" s="21"/>
      <c r="H41" s="64"/>
      <c r="I41" s="64"/>
      <c r="J41" s="64"/>
      <c r="K41" s="64"/>
      <c r="L41" s="64"/>
      <c r="M41" s="64"/>
      <c r="N41" s="64"/>
      <c r="O41" s="64"/>
    </row>
    <row r="42" spans="1:15" s="1" customFormat="1" ht="15" customHeight="1" x14ac:dyDescent="0.2">
      <c r="A42" s="20"/>
      <c r="B42" s="421" t="s">
        <v>1539</v>
      </c>
      <c r="C42" s="421" t="s">
        <v>302</v>
      </c>
      <c r="D42" s="421" t="s">
        <v>1540</v>
      </c>
      <c r="E42" s="421" t="s">
        <v>1541</v>
      </c>
      <c r="F42" s="421" t="s">
        <v>1542</v>
      </c>
      <c r="G42" s="421" t="s">
        <v>310</v>
      </c>
      <c r="H42" s="64"/>
      <c r="I42" s="64"/>
      <c r="J42" s="64"/>
      <c r="K42" s="64"/>
      <c r="L42" s="64"/>
      <c r="M42" s="64"/>
      <c r="N42" s="64"/>
      <c r="O42" s="64"/>
    </row>
    <row r="43" spans="1:15" s="1" customFormat="1" ht="15" customHeight="1" x14ac:dyDescent="0.2">
      <c r="A43" s="20"/>
      <c r="B43" s="181" t="s">
        <v>1543</v>
      </c>
      <c r="C43" s="181" t="s">
        <v>1486</v>
      </c>
      <c r="D43" s="181" t="s">
        <v>1487</v>
      </c>
      <c r="E43" s="181" t="s">
        <v>1544</v>
      </c>
      <c r="F43" s="181" t="s">
        <v>1545</v>
      </c>
      <c r="G43" s="181" t="s">
        <v>1546</v>
      </c>
      <c r="H43" s="64"/>
      <c r="I43" s="64"/>
      <c r="J43" s="64"/>
      <c r="K43" s="64"/>
      <c r="L43" s="64"/>
      <c r="M43" s="64"/>
      <c r="N43" s="64"/>
      <c r="O43" s="64"/>
    </row>
    <row r="44" spans="1:15" s="1" customFormat="1" ht="30" customHeight="1" x14ac:dyDescent="0.2">
      <c r="A44" s="20"/>
      <c r="B44" s="181" t="s">
        <v>1547</v>
      </c>
      <c r="C44" s="181" t="s">
        <v>527</v>
      </c>
      <c r="D44" s="181" t="s">
        <v>527</v>
      </c>
      <c r="E44" s="181" t="s">
        <v>527</v>
      </c>
      <c r="F44" s="181" t="s">
        <v>527</v>
      </c>
      <c r="G44" s="181" t="s">
        <v>527</v>
      </c>
      <c r="H44" s="64"/>
      <c r="I44" s="64"/>
      <c r="J44" s="64"/>
      <c r="K44" s="64"/>
      <c r="L44" s="64"/>
      <c r="M44" s="64"/>
      <c r="N44" s="64"/>
      <c r="O44" s="64"/>
    </row>
    <row r="45" spans="1:15" s="1" customFormat="1" ht="24" x14ac:dyDescent="0.2">
      <c r="A45" s="20"/>
      <c r="B45" s="181" t="s">
        <v>1548</v>
      </c>
      <c r="C45" s="181" t="s">
        <v>1549</v>
      </c>
      <c r="D45" s="181" t="s">
        <v>1549</v>
      </c>
      <c r="E45" s="181" t="s">
        <v>1550</v>
      </c>
      <c r="F45" s="181" t="s">
        <v>1549</v>
      </c>
      <c r="G45" s="181" t="s">
        <v>1551</v>
      </c>
      <c r="H45" s="64"/>
      <c r="I45" s="64"/>
      <c r="J45" s="64"/>
      <c r="K45" s="64"/>
      <c r="L45" s="64"/>
      <c r="M45" s="64"/>
      <c r="N45" s="64"/>
      <c r="O45" s="64"/>
    </row>
    <row r="46" spans="1:15" s="1" customFormat="1" ht="45.95" customHeight="1" x14ac:dyDescent="0.2">
      <c r="A46" s="20"/>
      <c r="B46" s="685" t="s">
        <v>1552</v>
      </c>
      <c r="C46" s="685"/>
      <c r="D46" s="685"/>
      <c r="E46" s="685"/>
      <c r="F46" s="685"/>
      <c r="G46" s="685"/>
      <c r="H46" s="64"/>
      <c r="I46" s="64"/>
      <c r="J46" s="64"/>
      <c r="K46" s="64"/>
      <c r="L46" s="64"/>
      <c r="M46" s="64"/>
      <c r="N46" s="64"/>
      <c r="O46" s="64"/>
    </row>
    <row r="47" spans="1:15" s="1" customFormat="1" ht="15" customHeight="1" x14ac:dyDescent="0.2">
      <c r="A47" s="20"/>
      <c r="B47" s="27"/>
      <c r="C47" s="28"/>
      <c r="D47" s="28"/>
      <c r="E47" s="28"/>
      <c r="F47" s="64"/>
      <c r="G47" s="21"/>
      <c r="H47" s="64"/>
      <c r="I47" s="64"/>
      <c r="J47" s="64"/>
      <c r="K47" s="64"/>
      <c r="L47" s="64"/>
      <c r="M47" s="64"/>
      <c r="N47" s="64"/>
      <c r="O47" s="64"/>
    </row>
    <row r="48" spans="1:15" s="1" customFormat="1" ht="15" customHeight="1" x14ac:dyDescent="0.3">
      <c r="A48" s="20"/>
      <c r="B48" s="698" t="s">
        <v>1553</v>
      </c>
      <c r="C48" s="698"/>
      <c r="D48" s="698"/>
      <c r="E48" s="698"/>
      <c r="F48" s="488"/>
      <c r="G48" s="377"/>
      <c r="H48" s="64"/>
      <c r="I48" s="64"/>
      <c r="J48" s="64"/>
      <c r="K48" s="64"/>
      <c r="L48" s="64"/>
      <c r="M48" s="64"/>
      <c r="N48" s="64"/>
      <c r="O48" s="64"/>
    </row>
    <row r="49" spans="1:15" s="1" customFormat="1" ht="15" customHeight="1" x14ac:dyDescent="0.2">
      <c r="A49" s="20"/>
      <c r="B49" s="204" t="s">
        <v>276</v>
      </c>
      <c r="C49" s="28"/>
      <c r="D49" s="28"/>
      <c r="E49" s="28"/>
      <c r="F49" s="64"/>
      <c r="G49" s="21"/>
      <c r="H49" s="64"/>
      <c r="I49" s="64"/>
      <c r="J49" s="64"/>
      <c r="K49" s="64"/>
      <c r="L49" s="64"/>
      <c r="M49" s="64"/>
      <c r="N49" s="64"/>
      <c r="O49" s="64"/>
    </row>
    <row r="50" spans="1:15" s="1" customFormat="1" ht="15" customHeight="1" x14ac:dyDescent="0.2">
      <c r="A50" s="20"/>
      <c r="B50" s="27"/>
      <c r="C50" s="28"/>
      <c r="D50" s="28"/>
      <c r="E50" s="28"/>
      <c r="F50" s="64"/>
      <c r="G50" s="21"/>
      <c r="H50" s="64"/>
      <c r="I50" s="64"/>
      <c r="J50" s="64"/>
      <c r="K50" s="64"/>
      <c r="L50" s="64"/>
      <c r="M50" s="64"/>
      <c r="N50" s="64"/>
      <c r="O50" s="64"/>
    </row>
    <row r="51" spans="1:15" s="1" customFormat="1" ht="15" customHeight="1" x14ac:dyDescent="0.2">
      <c r="A51" s="20"/>
      <c r="B51" s="537" t="s">
        <v>1554</v>
      </c>
      <c r="C51" s="537" t="s">
        <v>458</v>
      </c>
      <c r="D51" s="537" t="s">
        <v>459</v>
      </c>
      <c r="E51" s="537" t="s">
        <v>460</v>
      </c>
      <c r="F51" s="537" t="s">
        <v>461</v>
      </c>
      <c r="G51" s="21"/>
      <c r="H51" s="64"/>
      <c r="I51" s="64"/>
      <c r="J51" s="64"/>
      <c r="K51" s="64"/>
      <c r="L51" s="64"/>
      <c r="M51" s="64"/>
      <c r="N51" s="64"/>
      <c r="O51" s="64"/>
    </row>
    <row r="52" spans="1:15" s="1" customFormat="1" ht="15" customHeight="1" x14ac:dyDescent="0.2">
      <c r="A52" s="20"/>
      <c r="B52" s="277" t="s">
        <v>317</v>
      </c>
      <c r="C52" s="277"/>
      <c r="D52" s="277"/>
      <c r="E52" s="277"/>
      <c r="F52" s="277"/>
      <c r="G52" s="21"/>
      <c r="H52" s="64"/>
      <c r="I52" s="64"/>
      <c r="J52" s="64"/>
      <c r="K52" s="64"/>
      <c r="L52" s="64"/>
      <c r="M52" s="64"/>
      <c r="N52" s="64"/>
      <c r="O52" s="64"/>
    </row>
    <row r="53" spans="1:15" s="1" customFormat="1" ht="15" customHeight="1" x14ac:dyDescent="0.2">
      <c r="A53" s="20"/>
      <c r="B53" s="309" t="s">
        <v>1555</v>
      </c>
      <c r="C53" s="585">
        <v>2652.2200000000003</v>
      </c>
      <c r="D53" s="585">
        <v>2308</v>
      </c>
      <c r="E53" s="585">
        <v>4045.62</v>
      </c>
      <c r="F53" s="586">
        <v>3201.9300000000003</v>
      </c>
      <c r="G53" s="21"/>
      <c r="H53" s="64"/>
      <c r="I53" s="64"/>
      <c r="J53" s="64"/>
      <c r="K53" s="64"/>
      <c r="L53" s="64"/>
      <c r="M53" s="64"/>
      <c r="N53" s="64"/>
      <c r="O53" s="64"/>
    </row>
    <row r="54" spans="1:15" s="1" customFormat="1" ht="15" customHeight="1" x14ac:dyDescent="0.2">
      <c r="A54" s="20"/>
      <c r="B54" s="308" t="s">
        <v>1556</v>
      </c>
      <c r="C54" s="583">
        <v>2652.2200000000003</v>
      </c>
      <c r="D54" s="583">
        <v>2308</v>
      </c>
      <c r="E54" s="583">
        <v>4045.62</v>
      </c>
      <c r="F54" s="584">
        <v>3201.9300000000003</v>
      </c>
      <c r="G54" s="21"/>
      <c r="H54" s="64"/>
      <c r="I54" s="64"/>
      <c r="J54" s="64"/>
      <c r="K54" s="64"/>
      <c r="L54" s="64"/>
      <c r="M54" s="64"/>
      <c r="N54" s="64"/>
      <c r="O54" s="64"/>
    </row>
    <row r="55" spans="1:15" s="1" customFormat="1" ht="15" customHeight="1" x14ac:dyDescent="0.2">
      <c r="A55" s="20"/>
      <c r="B55" s="308" t="s">
        <v>1557</v>
      </c>
      <c r="C55" s="583">
        <v>0</v>
      </c>
      <c r="D55" s="583">
        <v>0</v>
      </c>
      <c r="E55" s="583">
        <v>0</v>
      </c>
      <c r="F55" s="584">
        <v>0</v>
      </c>
      <c r="G55" s="21"/>
      <c r="H55" s="64"/>
      <c r="I55" s="64"/>
      <c r="J55" s="64"/>
      <c r="K55" s="64"/>
      <c r="L55" s="64"/>
      <c r="M55" s="64"/>
      <c r="N55" s="64"/>
      <c r="O55" s="64"/>
    </row>
    <row r="56" spans="1:15" s="1" customFormat="1" ht="15" customHeight="1" x14ac:dyDescent="0.2">
      <c r="A56" s="20"/>
      <c r="B56" s="310" t="s">
        <v>1558</v>
      </c>
      <c r="C56" s="585">
        <v>863.65</v>
      </c>
      <c r="D56" s="583">
        <v>785</v>
      </c>
      <c r="E56" s="585">
        <v>389.16999999999996</v>
      </c>
      <c r="F56" s="584">
        <v>337.7</v>
      </c>
      <c r="G56" s="21"/>
      <c r="H56" s="64"/>
      <c r="I56" s="64"/>
      <c r="J56" s="64"/>
      <c r="K56" s="64"/>
      <c r="L56" s="64"/>
      <c r="M56" s="64"/>
      <c r="N56" s="64"/>
      <c r="O56" s="64"/>
    </row>
    <row r="57" spans="1:15" s="1" customFormat="1" ht="15" customHeight="1" x14ac:dyDescent="0.2">
      <c r="A57" s="20"/>
      <c r="B57" s="308" t="s">
        <v>1559</v>
      </c>
      <c r="C57" s="585">
        <v>863.65</v>
      </c>
      <c r="D57" s="583">
        <v>785</v>
      </c>
      <c r="E57" s="585">
        <v>389.16999999999996</v>
      </c>
      <c r="F57" s="584">
        <v>337.7</v>
      </c>
      <c r="G57" s="21"/>
      <c r="H57" s="64"/>
      <c r="I57" s="64"/>
      <c r="J57" s="64"/>
      <c r="K57" s="64"/>
      <c r="L57" s="64"/>
      <c r="M57" s="64"/>
      <c r="N57" s="64"/>
      <c r="O57" s="64"/>
    </row>
    <row r="58" spans="1:15" s="1" customFormat="1" ht="15" customHeight="1" x14ac:dyDescent="0.2">
      <c r="A58" s="20"/>
      <c r="B58" s="308" t="s">
        <v>1557</v>
      </c>
      <c r="C58" s="585">
        <v>0</v>
      </c>
      <c r="D58" s="583">
        <v>0</v>
      </c>
      <c r="E58" s="585">
        <v>0</v>
      </c>
      <c r="F58" s="584">
        <v>0</v>
      </c>
      <c r="G58" s="21"/>
      <c r="H58" s="64"/>
      <c r="I58" s="64"/>
      <c r="J58" s="64"/>
      <c r="K58" s="64"/>
      <c r="L58" s="64"/>
      <c r="M58" s="64"/>
      <c r="N58" s="64"/>
      <c r="O58" s="64"/>
    </row>
    <row r="59" spans="1:15" s="1" customFormat="1" ht="15" customHeight="1" x14ac:dyDescent="0.2">
      <c r="A59" s="20"/>
      <c r="B59" s="310" t="s">
        <v>1560</v>
      </c>
      <c r="C59" s="585">
        <v>0</v>
      </c>
      <c r="D59" s="583">
        <v>0</v>
      </c>
      <c r="E59" s="585">
        <v>0</v>
      </c>
      <c r="F59" s="584">
        <v>0</v>
      </c>
      <c r="G59" s="21"/>
      <c r="H59" s="64"/>
      <c r="I59" s="64"/>
      <c r="J59" s="64"/>
      <c r="K59" s="64"/>
      <c r="L59" s="64"/>
      <c r="M59" s="64"/>
      <c r="N59" s="64"/>
      <c r="O59" s="64"/>
    </row>
    <row r="60" spans="1:15" s="1" customFormat="1" ht="15" customHeight="1" x14ac:dyDescent="0.2">
      <c r="A60" s="20"/>
      <c r="B60" s="308" t="s">
        <v>1559</v>
      </c>
      <c r="C60" s="585">
        <v>0</v>
      </c>
      <c r="D60" s="583">
        <v>0</v>
      </c>
      <c r="E60" s="585">
        <v>0</v>
      </c>
      <c r="F60" s="584">
        <v>0</v>
      </c>
      <c r="G60" s="21"/>
      <c r="H60" s="64"/>
      <c r="I60" s="64"/>
      <c r="J60" s="64"/>
      <c r="K60" s="64"/>
      <c r="L60" s="64"/>
      <c r="M60" s="64"/>
      <c r="N60" s="64"/>
      <c r="O60" s="64"/>
    </row>
    <row r="61" spans="1:15" s="1" customFormat="1" ht="15" customHeight="1" x14ac:dyDescent="0.2">
      <c r="A61" s="20"/>
      <c r="B61" s="308" t="s">
        <v>1557</v>
      </c>
      <c r="C61" s="585">
        <v>0</v>
      </c>
      <c r="D61" s="583">
        <v>0</v>
      </c>
      <c r="E61" s="585">
        <v>0</v>
      </c>
      <c r="F61" s="584">
        <v>0</v>
      </c>
      <c r="G61" s="21"/>
      <c r="H61" s="64"/>
      <c r="I61" s="64"/>
      <c r="J61" s="64"/>
      <c r="K61" s="64"/>
      <c r="L61" s="64"/>
      <c r="M61" s="64"/>
      <c r="N61" s="64"/>
      <c r="O61" s="64"/>
    </row>
    <row r="62" spans="1:15" s="1" customFormat="1" ht="15" customHeight="1" x14ac:dyDescent="0.2">
      <c r="A62" s="20"/>
      <c r="B62" s="310" t="s">
        <v>1561</v>
      </c>
      <c r="C62" s="585">
        <v>0</v>
      </c>
      <c r="D62" s="583">
        <v>0</v>
      </c>
      <c r="E62" s="585">
        <v>0</v>
      </c>
      <c r="F62" s="584">
        <v>0</v>
      </c>
      <c r="G62" s="21"/>
      <c r="H62" s="64"/>
      <c r="I62" s="64"/>
      <c r="J62" s="64"/>
      <c r="K62" s="64"/>
      <c r="L62" s="64"/>
      <c r="M62" s="64"/>
      <c r="N62" s="64"/>
      <c r="O62" s="64"/>
    </row>
    <row r="63" spans="1:15" s="1" customFormat="1" ht="15" customHeight="1" x14ac:dyDescent="0.2">
      <c r="A63" s="20"/>
      <c r="B63" s="308" t="s">
        <v>1559</v>
      </c>
      <c r="C63" s="585">
        <v>0</v>
      </c>
      <c r="D63" s="583">
        <v>0</v>
      </c>
      <c r="E63" s="585">
        <v>0</v>
      </c>
      <c r="F63" s="584">
        <v>0</v>
      </c>
      <c r="G63" s="21"/>
      <c r="H63" s="64"/>
      <c r="I63" s="64"/>
      <c r="J63" s="64"/>
      <c r="K63" s="64"/>
      <c r="L63" s="64"/>
      <c r="M63" s="64"/>
      <c r="N63" s="64"/>
      <c r="O63" s="64"/>
    </row>
    <row r="64" spans="1:15" s="1" customFormat="1" ht="15" customHeight="1" x14ac:dyDescent="0.2">
      <c r="A64" s="20"/>
      <c r="B64" s="308" t="s">
        <v>1557</v>
      </c>
      <c r="C64" s="585">
        <v>0</v>
      </c>
      <c r="D64" s="583">
        <v>0</v>
      </c>
      <c r="E64" s="585">
        <v>0</v>
      </c>
      <c r="F64" s="584">
        <v>0</v>
      </c>
      <c r="G64" s="21"/>
      <c r="H64" s="64"/>
      <c r="I64" s="64"/>
      <c r="J64" s="64"/>
      <c r="K64" s="64"/>
      <c r="L64" s="64"/>
      <c r="M64" s="64"/>
      <c r="N64" s="64"/>
      <c r="O64" s="64"/>
    </row>
    <row r="65" spans="1:15" s="1" customFormat="1" ht="15" customHeight="1" x14ac:dyDescent="0.2">
      <c r="A65" s="20"/>
      <c r="B65" s="310" t="s">
        <v>1562</v>
      </c>
      <c r="C65" s="585">
        <v>12.34</v>
      </c>
      <c r="D65" s="583">
        <v>14</v>
      </c>
      <c r="E65" s="585">
        <v>23.14</v>
      </c>
      <c r="F65" s="584">
        <v>25.080000000000002</v>
      </c>
      <c r="G65" s="21"/>
      <c r="H65" s="64"/>
      <c r="I65" s="64"/>
      <c r="J65" s="64"/>
      <c r="K65" s="64"/>
      <c r="L65" s="64"/>
      <c r="M65" s="64"/>
      <c r="N65" s="64"/>
      <c r="O65" s="64"/>
    </row>
    <row r="66" spans="1:15" s="1" customFormat="1" ht="15" customHeight="1" x14ac:dyDescent="0.2">
      <c r="A66" s="20"/>
      <c r="B66" s="308" t="s">
        <v>1563</v>
      </c>
      <c r="C66" s="585">
        <v>12.34</v>
      </c>
      <c r="D66" s="583">
        <v>14</v>
      </c>
      <c r="E66" s="585">
        <v>23.14</v>
      </c>
      <c r="F66" s="584">
        <v>25.080000000000002</v>
      </c>
      <c r="G66" s="21"/>
      <c r="H66" s="64"/>
      <c r="I66" s="64"/>
      <c r="J66" s="64"/>
      <c r="K66" s="64"/>
      <c r="L66" s="64"/>
      <c r="M66" s="64"/>
      <c r="N66" s="64"/>
      <c r="O66" s="64"/>
    </row>
    <row r="67" spans="1:15" s="1" customFormat="1" ht="15" customHeight="1" x14ac:dyDescent="0.2">
      <c r="A67" s="20"/>
      <c r="B67" s="308" t="s">
        <v>1564</v>
      </c>
      <c r="C67" s="585">
        <v>0</v>
      </c>
      <c r="D67" s="583">
        <v>0</v>
      </c>
      <c r="E67" s="585">
        <v>0</v>
      </c>
      <c r="F67" s="584">
        <v>0</v>
      </c>
      <c r="G67" s="21"/>
      <c r="H67" s="64"/>
      <c r="I67" s="64"/>
      <c r="J67" s="64"/>
      <c r="K67" s="64"/>
      <c r="L67" s="64"/>
      <c r="M67" s="64"/>
      <c r="N67" s="64"/>
      <c r="O67" s="64"/>
    </row>
    <row r="68" spans="1:15" s="1" customFormat="1" ht="15" customHeight="1" x14ac:dyDescent="0.2">
      <c r="A68" s="20"/>
      <c r="B68" s="308" t="s">
        <v>1565</v>
      </c>
      <c r="C68" s="585">
        <v>0</v>
      </c>
      <c r="D68" s="583">
        <v>0</v>
      </c>
      <c r="E68" s="585">
        <v>0</v>
      </c>
      <c r="F68" s="584">
        <v>0</v>
      </c>
      <c r="G68" s="21"/>
      <c r="H68" s="64"/>
      <c r="I68" s="64"/>
      <c r="J68" s="64"/>
      <c r="K68" s="64"/>
      <c r="L68" s="64"/>
      <c r="M68" s="64"/>
      <c r="N68" s="64"/>
      <c r="O68" s="64"/>
    </row>
    <row r="69" spans="1:15" s="1" customFormat="1" ht="15" customHeight="1" x14ac:dyDescent="0.2">
      <c r="A69" s="20"/>
      <c r="B69" s="308" t="s">
        <v>1566</v>
      </c>
      <c r="C69" s="585">
        <v>0</v>
      </c>
      <c r="D69" s="583">
        <v>0</v>
      </c>
      <c r="E69" s="585">
        <v>0</v>
      </c>
      <c r="F69" s="584">
        <v>0</v>
      </c>
      <c r="G69" s="21"/>
      <c r="H69" s="64"/>
      <c r="I69" s="64"/>
      <c r="J69" s="64"/>
      <c r="K69" s="64"/>
      <c r="L69" s="64"/>
      <c r="M69" s="64"/>
      <c r="N69" s="64"/>
      <c r="O69" s="64"/>
    </row>
    <row r="70" spans="1:15" s="1" customFormat="1" ht="33.950000000000003" customHeight="1" x14ac:dyDescent="0.2">
      <c r="A70" s="20"/>
      <c r="B70" s="665" t="s">
        <v>1567</v>
      </c>
      <c r="C70" s="544">
        <v>3528.2100000000005</v>
      </c>
      <c r="D70" s="666">
        <v>3107</v>
      </c>
      <c r="E70" s="544">
        <v>4457.93</v>
      </c>
      <c r="F70" s="667">
        <v>3564.71</v>
      </c>
      <c r="G70" s="21"/>
      <c r="H70" s="64"/>
      <c r="I70" s="64"/>
      <c r="J70" s="64"/>
      <c r="K70" s="64"/>
      <c r="L70" s="64"/>
      <c r="M70" s="64"/>
      <c r="N70" s="64"/>
      <c r="O70" s="64"/>
    </row>
    <row r="71" spans="1:15" s="1" customFormat="1" ht="15" customHeight="1" x14ac:dyDescent="0.2">
      <c r="A71" s="20"/>
      <c r="B71" s="277" t="s">
        <v>302</v>
      </c>
      <c r="C71" s="277"/>
      <c r="D71" s="277"/>
      <c r="E71" s="277"/>
      <c r="F71" s="277"/>
      <c r="G71" s="21"/>
      <c r="H71" s="64"/>
      <c r="I71" s="64"/>
      <c r="J71" s="64"/>
      <c r="K71" s="64"/>
      <c r="L71" s="64"/>
      <c r="M71" s="64"/>
      <c r="N71" s="64"/>
      <c r="O71" s="64"/>
    </row>
    <row r="72" spans="1:15" s="1" customFormat="1" ht="15" customHeight="1" x14ac:dyDescent="0.2">
      <c r="A72" s="20"/>
      <c r="B72" s="416" t="s">
        <v>1555</v>
      </c>
      <c r="C72" s="585">
        <v>1127.5899999999999</v>
      </c>
      <c r="D72" s="585">
        <v>1060</v>
      </c>
      <c r="E72" s="585">
        <v>1717.72</v>
      </c>
      <c r="F72" s="586">
        <v>1309.67</v>
      </c>
      <c r="G72" s="21"/>
      <c r="H72" s="64"/>
      <c r="I72" s="64"/>
      <c r="J72" s="64"/>
      <c r="K72" s="64"/>
      <c r="L72" s="64"/>
      <c r="M72" s="64"/>
      <c r="N72" s="64"/>
      <c r="O72" s="64"/>
    </row>
    <row r="73" spans="1:15" s="1" customFormat="1" ht="15" customHeight="1" x14ac:dyDescent="0.2">
      <c r="A73" s="20"/>
      <c r="B73" s="669" t="s">
        <v>1556</v>
      </c>
      <c r="C73" s="585">
        <v>1127.5899999999999</v>
      </c>
      <c r="D73" s="583">
        <v>1060</v>
      </c>
      <c r="E73" s="585">
        <v>1717.72</v>
      </c>
      <c r="F73" s="584">
        <v>1309.67</v>
      </c>
      <c r="G73" s="21"/>
      <c r="H73" s="64"/>
      <c r="I73" s="64"/>
      <c r="J73" s="64"/>
      <c r="K73" s="64"/>
      <c r="L73" s="64"/>
      <c r="M73" s="64"/>
      <c r="N73" s="64"/>
      <c r="O73" s="64"/>
    </row>
    <row r="74" spans="1:15" s="1" customFormat="1" ht="15" customHeight="1" x14ac:dyDescent="0.2">
      <c r="A74" s="20"/>
      <c r="B74" s="669" t="s">
        <v>1557</v>
      </c>
      <c r="C74" s="585">
        <v>0</v>
      </c>
      <c r="D74" s="583">
        <v>0</v>
      </c>
      <c r="E74" s="585">
        <v>0</v>
      </c>
      <c r="F74" s="584">
        <v>0</v>
      </c>
      <c r="G74" s="21"/>
      <c r="H74" s="64"/>
      <c r="I74" s="64"/>
      <c r="J74" s="64"/>
      <c r="K74" s="64"/>
      <c r="L74" s="64"/>
      <c r="M74" s="64"/>
      <c r="N74" s="64"/>
      <c r="O74" s="64"/>
    </row>
    <row r="75" spans="1:15" s="1" customFormat="1" ht="15" customHeight="1" x14ac:dyDescent="0.2">
      <c r="A75" s="20"/>
      <c r="B75" s="363" t="s">
        <v>1558</v>
      </c>
      <c r="C75" s="585">
        <v>53</v>
      </c>
      <c r="D75" s="583">
        <v>120</v>
      </c>
      <c r="E75" s="585">
        <v>135.54</v>
      </c>
      <c r="F75" s="584">
        <v>110</v>
      </c>
      <c r="G75" s="21"/>
      <c r="H75" s="64"/>
      <c r="I75" s="64"/>
      <c r="J75" s="64"/>
      <c r="K75" s="64"/>
      <c r="L75" s="64"/>
      <c r="M75" s="64"/>
      <c r="N75" s="64"/>
      <c r="O75" s="64"/>
    </row>
    <row r="76" spans="1:15" s="1" customFormat="1" ht="15" customHeight="1" x14ac:dyDescent="0.2">
      <c r="A76" s="20"/>
      <c r="B76" s="669" t="s">
        <v>1559</v>
      </c>
      <c r="C76" s="585">
        <v>53</v>
      </c>
      <c r="D76" s="583">
        <v>120</v>
      </c>
      <c r="E76" s="585">
        <v>135.54</v>
      </c>
      <c r="F76" s="584">
        <v>110</v>
      </c>
      <c r="G76" s="21"/>
      <c r="H76" s="64"/>
      <c r="I76" s="64"/>
      <c r="J76" s="64"/>
      <c r="K76" s="64"/>
      <c r="L76" s="64"/>
      <c r="M76" s="64"/>
      <c r="N76" s="64"/>
      <c r="O76" s="64"/>
    </row>
    <row r="77" spans="1:15" s="1" customFormat="1" ht="15" customHeight="1" x14ac:dyDescent="0.2">
      <c r="A77" s="20"/>
      <c r="B77" s="669" t="s">
        <v>1557</v>
      </c>
      <c r="C77" s="585">
        <v>0</v>
      </c>
      <c r="D77" s="583">
        <v>0</v>
      </c>
      <c r="E77" s="585">
        <v>0</v>
      </c>
      <c r="F77" s="584">
        <v>0</v>
      </c>
      <c r="G77" s="21"/>
      <c r="H77" s="64"/>
      <c r="I77" s="64"/>
      <c r="J77" s="64"/>
      <c r="K77" s="64"/>
      <c r="L77" s="64"/>
      <c r="M77" s="64"/>
      <c r="N77" s="64"/>
      <c r="O77" s="64"/>
    </row>
    <row r="78" spans="1:15" s="1" customFormat="1" ht="15" customHeight="1" x14ac:dyDescent="0.2">
      <c r="A78" s="20"/>
      <c r="B78" s="363" t="s">
        <v>1560</v>
      </c>
      <c r="C78" s="585">
        <v>0</v>
      </c>
      <c r="D78" s="583">
        <v>0</v>
      </c>
      <c r="E78" s="585">
        <v>0</v>
      </c>
      <c r="F78" s="584">
        <v>0</v>
      </c>
      <c r="G78" s="21"/>
      <c r="H78" s="64"/>
      <c r="I78" s="64"/>
      <c r="J78" s="64"/>
      <c r="K78" s="64"/>
      <c r="L78" s="64"/>
      <c r="M78" s="64"/>
      <c r="N78" s="64"/>
      <c r="O78" s="64"/>
    </row>
    <row r="79" spans="1:15" s="1" customFormat="1" ht="15" customHeight="1" x14ac:dyDescent="0.2">
      <c r="A79" s="20"/>
      <c r="B79" s="669" t="s">
        <v>1559</v>
      </c>
      <c r="C79" s="585">
        <v>0</v>
      </c>
      <c r="D79" s="583">
        <v>0</v>
      </c>
      <c r="E79" s="585">
        <v>0</v>
      </c>
      <c r="F79" s="584">
        <v>0</v>
      </c>
      <c r="G79" s="21"/>
      <c r="H79" s="64"/>
      <c r="I79" s="64"/>
      <c r="J79" s="64"/>
      <c r="K79" s="64"/>
      <c r="L79" s="64"/>
      <c r="M79" s="64"/>
      <c r="N79" s="64"/>
      <c r="O79" s="64"/>
    </row>
    <row r="80" spans="1:15" s="1" customFormat="1" ht="15" customHeight="1" x14ac:dyDescent="0.2">
      <c r="A80" s="20"/>
      <c r="B80" s="669" t="s">
        <v>1557</v>
      </c>
      <c r="C80" s="585">
        <v>0</v>
      </c>
      <c r="D80" s="583">
        <v>0</v>
      </c>
      <c r="E80" s="585">
        <v>0</v>
      </c>
      <c r="F80" s="584">
        <v>0</v>
      </c>
      <c r="G80" s="21"/>
      <c r="H80" s="64"/>
      <c r="I80" s="64"/>
      <c r="J80" s="64"/>
      <c r="K80" s="64"/>
      <c r="L80" s="64"/>
      <c r="M80" s="64"/>
      <c r="N80" s="64"/>
      <c r="O80" s="64"/>
    </row>
    <row r="81" spans="1:15" s="1" customFormat="1" ht="15" customHeight="1" x14ac:dyDescent="0.2">
      <c r="A81" s="20"/>
      <c r="B81" s="363" t="s">
        <v>1561</v>
      </c>
      <c r="C81" s="585">
        <v>0</v>
      </c>
      <c r="D81" s="583">
        <v>0</v>
      </c>
      <c r="E81" s="585">
        <v>0</v>
      </c>
      <c r="F81" s="584">
        <v>0</v>
      </c>
      <c r="G81" s="21"/>
      <c r="H81" s="64"/>
      <c r="I81" s="64"/>
      <c r="J81" s="64"/>
      <c r="K81" s="64"/>
      <c r="L81" s="64"/>
      <c r="M81" s="64"/>
      <c r="N81" s="64"/>
      <c r="O81" s="64"/>
    </row>
    <row r="82" spans="1:15" s="1" customFormat="1" ht="15" customHeight="1" x14ac:dyDescent="0.2">
      <c r="A82" s="20"/>
      <c r="B82" s="669" t="s">
        <v>1559</v>
      </c>
      <c r="C82" s="585">
        <v>0</v>
      </c>
      <c r="D82" s="583">
        <v>0</v>
      </c>
      <c r="E82" s="585">
        <v>0</v>
      </c>
      <c r="F82" s="584">
        <v>0</v>
      </c>
      <c r="G82" s="21"/>
      <c r="H82" s="64"/>
      <c r="I82" s="64"/>
      <c r="J82" s="64"/>
      <c r="K82" s="64"/>
      <c r="L82" s="64"/>
      <c r="M82" s="64"/>
      <c r="N82" s="64"/>
      <c r="O82" s="64"/>
    </row>
    <row r="83" spans="1:15" s="1" customFormat="1" ht="15" customHeight="1" x14ac:dyDescent="0.2">
      <c r="A83" s="20"/>
      <c r="B83" s="669" t="s">
        <v>1557</v>
      </c>
      <c r="C83" s="585">
        <v>0</v>
      </c>
      <c r="D83" s="583">
        <v>0</v>
      </c>
      <c r="E83" s="585">
        <v>0</v>
      </c>
      <c r="F83" s="584">
        <v>0</v>
      </c>
      <c r="G83" s="21"/>
      <c r="H83" s="64"/>
      <c r="I83" s="64"/>
      <c r="J83" s="64"/>
      <c r="K83" s="64"/>
      <c r="L83" s="64"/>
      <c r="M83" s="64"/>
      <c r="N83" s="64"/>
      <c r="O83" s="64"/>
    </row>
    <row r="84" spans="1:15" s="1" customFormat="1" ht="15" customHeight="1" x14ac:dyDescent="0.2">
      <c r="A84" s="20"/>
      <c r="B84" s="363" t="s">
        <v>1562</v>
      </c>
      <c r="C84" s="585">
        <v>9</v>
      </c>
      <c r="D84" s="583">
        <v>8</v>
      </c>
      <c r="E84" s="585">
        <v>18.559999999999999</v>
      </c>
      <c r="F84" s="584">
        <v>20.87</v>
      </c>
      <c r="G84" s="21"/>
      <c r="H84" s="64"/>
      <c r="I84" s="64"/>
      <c r="J84" s="64"/>
      <c r="K84" s="64"/>
      <c r="L84" s="64"/>
      <c r="M84" s="64"/>
      <c r="N84" s="64"/>
      <c r="O84" s="64"/>
    </row>
    <row r="85" spans="1:15" s="1" customFormat="1" ht="15" customHeight="1" x14ac:dyDescent="0.2">
      <c r="A85" s="20"/>
      <c r="B85" s="669" t="s">
        <v>1563</v>
      </c>
      <c r="C85" s="585">
        <v>9</v>
      </c>
      <c r="D85" s="583">
        <v>8</v>
      </c>
      <c r="E85" s="585">
        <v>18.559999999999999</v>
      </c>
      <c r="F85" s="584">
        <v>20.87</v>
      </c>
      <c r="G85" s="21"/>
      <c r="H85" s="64"/>
      <c r="I85" s="64"/>
      <c r="J85" s="64"/>
      <c r="K85" s="64"/>
      <c r="L85" s="64"/>
      <c r="M85" s="64"/>
      <c r="N85" s="64"/>
      <c r="O85" s="64"/>
    </row>
    <row r="86" spans="1:15" s="1" customFormat="1" ht="15" customHeight="1" x14ac:dyDescent="0.2">
      <c r="A86" s="20"/>
      <c r="B86" s="669" t="s">
        <v>1564</v>
      </c>
      <c r="C86" s="585">
        <v>0</v>
      </c>
      <c r="D86" s="583">
        <v>0</v>
      </c>
      <c r="E86" s="585">
        <v>0</v>
      </c>
      <c r="F86" s="584">
        <v>0</v>
      </c>
      <c r="G86" s="21"/>
      <c r="H86" s="64"/>
      <c r="I86" s="64"/>
      <c r="J86" s="64"/>
      <c r="K86" s="64"/>
      <c r="L86" s="64"/>
      <c r="M86" s="64"/>
      <c r="N86" s="64"/>
      <c r="O86" s="64"/>
    </row>
    <row r="87" spans="1:15" s="1" customFormat="1" ht="15" customHeight="1" x14ac:dyDescent="0.2">
      <c r="A87" s="20"/>
      <c r="B87" s="669" t="s">
        <v>1565</v>
      </c>
      <c r="C87" s="585">
        <v>0</v>
      </c>
      <c r="D87" s="583">
        <v>0</v>
      </c>
      <c r="E87" s="585">
        <v>0</v>
      </c>
      <c r="F87" s="584">
        <v>0</v>
      </c>
      <c r="G87" s="21"/>
      <c r="H87" s="64"/>
      <c r="I87" s="64"/>
      <c r="J87" s="64"/>
      <c r="K87" s="64"/>
      <c r="L87" s="64"/>
      <c r="M87" s="64"/>
      <c r="N87" s="64"/>
      <c r="O87" s="64"/>
    </row>
    <row r="88" spans="1:15" s="1" customFormat="1" ht="15" customHeight="1" x14ac:dyDescent="0.2">
      <c r="A88" s="20"/>
      <c r="B88" s="669" t="s">
        <v>1566</v>
      </c>
      <c r="C88" s="585">
        <v>0</v>
      </c>
      <c r="D88" s="583">
        <v>0</v>
      </c>
      <c r="E88" s="585">
        <v>0</v>
      </c>
      <c r="F88" s="584">
        <v>0</v>
      </c>
      <c r="G88" s="21"/>
      <c r="H88" s="64"/>
      <c r="I88" s="64"/>
      <c r="J88" s="64"/>
      <c r="K88" s="64"/>
      <c r="L88" s="64"/>
      <c r="M88" s="64"/>
      <c r="N88" s="64"/>
      <c r="O88" s="64"/>
    </row>
    <row r="89" spans="1:15" s="1" customFormat="1" ht="35.1" customHeight="1" x14ac:dyDescent="0.2">
      <c r="A89" s="20"/>
      <c r="B89" s="668" t="s">
        <v>1567</v>
      </c>
      <c r="C89" s="544">
        <v>1189.5899999999999</v>
      </c>
      <c r="D89" s="666">
        <v>1188</v>
      </c>
      <c r="E89" s="544">
        <v>1871.82</v>
      </c>
      <c r="F89" s="667">
        <v>1440.54</v>
      </c>
      <c r="G89" s="21"/>
      <c r="H89" s="64"/>
      <c r="I89" s="64"/>
      <c r="J89" s="64"/>
      <c r="K89" s="64"/>
      <c r="L89" s="64"/>
      <c r="M89" s="64"/>
      <c r="N89" s="64"/>
      <c r="O89" s="64"/>
    </row>
    <row r="90" spans="1:15" s="1" customFormat="1" ht="15" customHeight="1" x14ac:dyDescent="0.2">
      <c r="A90" s="20"/>
      <c r="B90" s="277" t="s">
        <v>306</v>
      </c>
      <c r="C90" s="277"/>
      <c r="D90" s="277"/>
      <c r="E90" s="277"/>
      <c r="F90" s="277"/>
      <c r="G90" s="21"/>
      <c r="H90" s="64"/>
      <c r="I90" s="64"/>
      <c r="J90" s="64"/>
      <c r="K90" s="64"/>
      <c r="L90" s="64"/>
      <c r="M90" s="64"/>
      <c r="N90" s="64"/>
      <c r="O90" s="64"/>
    </row>
    <row r="91" spans="1:15" s="1" customFormat="1" ht="15" customHeight="1" x14ac:dyDescent="0.2">
      <c r="A91" s="20"/>
      <c r="B91" s="309" t="s">
        <v>1555</v>
      </c>
      <c r="C91" s="585">
        <v>1524.63</v>
      </c>
      <c r="D91" s="585">
        <v>1248</v>
      </c>
      <c r="E91" s="585">
        <v>2327.9</v>
      </c>
      <c r="F91" s="586">
        <v>1892.26</v>
      </c>
      <c r="G91" s="21"/>
      <c r="H91" s="64"/>
      <c r="I91" s="64"/>
      <c r="J91" s="64"/>
      <c r="K91" s="64"/>
      <c r="L91" s="64"/>
      <c r="M91" s="64"/>
      <c r="N91" s="64"/>
      <c r="O91" s="64"/>
    </row>
    <row r="92" spans="1:15" s="1" customFormat="1" ht="15" customHeight="1" x14ac:dyDescent="0.2">
      <c r="A92" s="20"/>
      <c r="B92" s="308" t="s">
        <v>1556</v>
      </c>
      <c r="C92" s="585">
        <v>1524.63</v>
      </c>
      <c r="D92" s="583">
        <v>1248</v>
      </c>
      <c r="E92" s="585">
        <v>2327.9</v>
      </c>
      <c r="F92" s="584">
        <v>1892.26</v>
      </c>
      <c r="G92" s="21"/>
      <c r="H92" s="64"/>
      <c r="I92" s="64"/>
      <c r="J92" s="64"/>
      <c r="K92" s="64"/>
      <c r="L92" s="64"/>
      <c r="M92" s="64"/>
      <c r="N92" s="64"/>
      <c r="O92" s="64"/>
    </row>
    <row r="93" spans="1:15" s="1" customFormat="1" ht="15" customHeight="1" x14ac:dyDescent="0.2">
      <c r="A93" s="20"/>
      <c r="B93" s="308" t="s">
        <v>1557</v>
      </c>
      <c r="C93" s="585">
        <v>0</v>
      </c>
      <c r="D93" s="583">
        <v>0</v>
      </c>
      <c r="E93" s="585">
        <v>0</v>
      </c>
      <c r="F93" s="584">
        <v>0</v>
      </c>
      <c r="G93" s="21"/>
      <c r="H93" s="64"/>
      <c r="I93" s="64"/>
      <c r="J93" s="64"/>
      <c r="K93" s="64"/>
      <c r="L93" s="64"/>
      <c r="M93" s="64"/>
      <c r="N93" s="64"/>
      <c r="O93" s="64"/>
    </row>
    <row r="94" spans="1:15" s="1" customFormat="1" ht="15" customHeight="1" x14ac:dyDescent="0.2">
      <c r="A94" s="20"/>
      <c r="B94" s="310" t="s">
        <v>1558</v>
      </c>
      <c r="C94" s="585">
        <v>210.4</v>
      </c>
      <c r="D94" s="583">
        <v>97</v>
      </c>
      <c r="E94" s="585">
        <v>253.63</v>
      </c>
      <c r="F94" s="584">
        <v>227.7</v>
      </c>
      <c r="G94" s="21"/>
      <c r="H94" s="64"/>
      <c r="I94" s="64"/>
      <c r="J94" s="64"/>
      <c r="K94" s="64"/>
      <c r="L94" s="64"/>
      <c r="M94" s="64"/>
      <c r="N94" s="64"/>
      <c r="O94" s="64"/>
    </row>
    <row r="95" spans="1:15" s="1" customFormat="1" ht="15" customHeight="1" x14ac:dyDescent="0.2">
      <c r="A95" s="20"/>
      <c r="B95" s="308" t="s">
        <v>1559</v>
      </c>
      <c r="C95" s="585">
        <v>210.4</v>
      </c>
      <c r="D95" s="583">
        <v>97</v>
      </c>
      <c r="E95" s="585">
        <v>253.63</v>
      </c>
      <c r="F95" s="584">
        <v>227.7</v>
      </c>
      <c r="G95" s="21"/>
      <c r="H95" s="64"/>
      <c r="I95" s="64"/>
      <c r="J95" s="64"/>
      <c r="K95" s="64"/>
      <c r="L95" s="64"/>
      <c r="M95" s="64"/>
      <c r="N95" s="64"/>
      <c r="O95" s="64"/>
    </row>
    <row r="96" spans="1:15" s="1" customFormat="1" ht="15" customHeight="1" x14ac:dyDescent="0.2">
      <c r="A96" s="20"/>
      <c r="B96" s="308" t="s">
        <v>1557</v>
      </c>
      <c r="C96" s="585">
        <v>0</v>
      </c>
      <c r="D96" s="583">
        <v>0</v>
      </c>
      <c r="E96" s="585">
        <v>0</v>
      </c>
      <c r="F96" s="584">
        <v>0</v>
      </c>
      <c r="G96" s="21"/>
      <c r="H96" s="64"/>
      <c r="I96" s="64"/>
      <c r="J96" s="64"/>
      <c r="K96" s="64"/>
      <c r="L96" s="64"/>
      <c r="M96" s="64"/>
      <c r="N96" s="64"/>
      <c r="O96" s="64"/>
    </row>
    <row r="97" spans="1:15" s="1" customFormat="1" ht="15" customHeight="1" x14ac:dyDescent="0.2">
      <c r="A97" s="20"/>
      <c r="B97" s="310" t="s">
        <v>1560</v>
      </c>
      <c r="C97" s="585">
        <v>0</v>
      </c>
      <c r="D97" s="583">
        <v>0</v>
      </c>
      <c r="E97" s="585">
        <v>0</v>
      </c>
      <c r="F97" s="584">
        <v>0</v>
      </c>
      <c r="G97" s="21"/>
      <c r="H97" s="64"/>
      <c r="I97" s="64"/>
      <c r="J97" s="64"/>
      <c r="K97" s="64"/>
      <c r="L97" s="64"/>
      <c r="M97" s="64"/>
      <c r="N97" s="64"/>
      <c r="O97" s="64"/>
    </row>
    <row r="98" spans="1:15" s="1" customFormat="1" ht="15" customHeight="1" x14ac:dyDescent="0.2">
      <c r="A98" s="20"/>
      <c r="B98" s="308" t="s">
        <v>1559</v>
      </c>
      <c r="C98" s="585">
        <v>0</v>
      </c>
      <c r="D98" s="583">
        <v>0</v>
      </c>
      <c r="E98" s="585">
        <v>0</v>
      </c>
      <c r="F98" s="584">
        <v>0</v>
      </c>
      <c r="G98" s="21"/>
      <c r="H98" s="64"/>
      <c r="I98" s="64"/>
      <c r="J98" s="64"/>
      <c r="K98" s="64"/>
      <c r="L98" s="64"/>
      <c r="M98" s="64"/>
      <c r="N98" s="64"/>
      <c r="O98" s="64"/>
    </row>
    <row r="99" spans="1:15" s="1" customFormat="1" ht="15" customHeight="1" x14ac:dyDescent="0.2">
      <c r="A99" s="20"/>
      <c r="B99" s="308" t="s">
        <v>1557</v>
      </c>
      <c r="C99" s="585">
        <v>0</v>
      </c>
      <c r="D99" s="583">
        <v>0</v>
      </c>
      <c r="E99" s="585">
        <v>0</v>
      </c>
      <c r="F99" s="584">
        <v>0</v>
      </c>
      <c r="G99" s="21"/>
      <c r="H99" s="64"/>
      <c r="I99" s="64"/>
      <c r="J99" s="64"/>
      <c r="K99" s="64"/>
      <c r="L99" s="64"/>
      <c r="M99" s="64"/>
      <c r="N99" s="64"/>
      <c r="O99" s="64"/>
    </row>
    <row r="100" spans="1:15" s="1" customFormat="1" ht="15" customHeight="1" x14ac:dyDescent="0.2">
      <c r="A100" s="20"/>
      <c r="B100" s="310" t="s">
        <v>1561</v>
      </c>
      <c r="C100" s="585">
        <v>0</v>
      </c>
      <c r="D100" s="583">
        <v>0</v>
      </c>
      <c r="E100" s="585">
        <v>0</v>
      </c>
      <c r="F100" s="584">
        <v>0</v>
      </c>
      <c r="G100" s="21"/>
      <c r="H100" s="64"/>
      <c r="I100" s="64"/>
      <c r="J100" s="64"/>
      <c r="K100" s="64"/>
      <c r="L100" s="64"/>
      <c r="M100" s="64"/>
      <c r="N100" s="64"/>
      <c r="O100" s="64"/>
    </row>
    <row r="101" spans="1:15" s="1" customFormat="1" ht="15" customHeight="1" x14ac:dyDescent="0.2">
      <c r="A101" s="20"/>
      <c r="B101" s="308" t="s">
        <v>1559</v>
      </c>
      <c r="C101" s="585">
        <v>0</v>
      </c>
      <c r="D101" s="583">
        <v>0</v>
      </c>
      <c r="E101" s="585">
        <v>0</v>
      </c>
      <c r="F101" s="584">
        <v>0</v>
      </c>
      <c r="G101" s="21"/>
      <c r="H101" s="64"/>
      <c r="I101" s="64"/>
      <c r="J101" s="64"/>
      <c r="K101" s="64"/>
      <c r="L101" s="64"/>
      <c r="M101" s="64"/>
      <c r="N101" s="64"/>
      <c r="O101" s="64"/>
    </row>
    <row r="102" spans="1:15" s="1" customFormat="1" ht="15" customHeight="1" x14ac:dyDescent="0.2">
      <c r="A102" s="20"/>
      <c r="B102" s="308" t="s">
        <v>1557</v>
      </c>
      <c r="C102" s="585">
        <v>0</v>
      </c>
      <c r="D102" s="583">
        <v>0</v>
      </c>
      <c r="E102" s="585">
        <v>0</v>
      </c>
      <c r="F102" s="584">
        <v>0</v>
      </c>
      <c r="G102" s="21"/>
      <c r="H102" s="64"/>
      <c r="I102" s="64"/>
      <c r="J102" s="64"/>
      <c r="K102" s="64"/>
      <c r="L102" s="64"/>
      <c r="M102" s="64"/>
      <c r="N102" s="64"/>
      <c r="O102" s="64"/>
    </row>
    <row r="103" spans="1:15" s="1" customFormat="1" ht="15" customHeight="1" x14ac:dyDescent="0.2">
      <c r="A103" s="20"/>
      <c r="B103" s="310" t="s">
        <v>1562</v>
      </c>
      <c r="C103" s="585">
        <v>3.34</v>
      </c>
      <c r="D103" s="583">
        <v>6</v>
      </c>
      <c r="E103" s="585">
        <v>4.58</v>
      </c>
      <c r="F103" s="584">
        <v>4.21</v>
      </c>
      <c r="G103" s="21"/>
      <c r="H103" s="64"/>
      <c r="I103" s="64"/>
      <c r="J103" s="64"/>
      <c r="K103" s="64"/>
      <c r="L103" s="64"/>
      <c r="M103" s="64"/>
      <c r="N103" s="64"/>
      <c r="O103" s="64"/>
    </row>
    <row r="104" spans="1:15" s="1" customFormat="1" ht="15" customHeight="1" x14ac:dyDescent="0.2">
      <c r="A104" s="20"/>
      <c r="B104" s="308" t="s">
        <v>1563</v>
      </c>
      <c r="C104" s="585">
        <v>3.34</v>
      </c>
      <c r="D104" s="583">
        <v>6</v>
      </c>
      <c r="E104" s="585">
        <v>4.58</v>
      </c>
      <c r="F104" s="584">
        <v>4.21</v>
      </c>
      <c r="G104" s="21"/>
      <c r="H104" s="64"/>
      <c r="I104" s="64"/>
      <c r="J104" s="64"/>
      <c r="K104" s="64"/>
      <c r="L104" s="64"/>
      <c r="M104" s="64"/>
      <c r="N104" s="64"/>
      <c r="O104" s="64"/>
    </row>
    <row r="105" spans="1:15" s="1" customFormat="1" ht="15" customHeight="1" x14ac:dyDescent="0.2">
      <c r="A105" s="20"/>
      <c r="B105" s="308" t="s">
        <v>1564</v>
      </c>
      <c r="C105" s="585">
        <v>0</v>
      </c>
      <c r="D105" s="583">
        <v>0</v>
      </c>
      <c r="E105" s="585">
        <v>0</v>
      </c>
      <c r="F105" s="584">
        <v>0</v>
      </c>
      <c r="G105" s="21"/>
      <c r="H105" s="64"/>
      <c r="I105" s="64"/>
      <c r="J105" s="64"/>
      <c r="K105" s="64"/>
      <c r="L105" s="64"/>
      <c r="M105" s="64"/>
      <c r="N105" s="64"/>
      <c r="O105" s="64"/>
    </row>
    <row r="106" spans="1:15" s="1" customFormat="1" ht="15" customHeight="1" x14ac:dyDescent="0.2">
      <c r="A106" s="20"/>
      <c r="B106" s="308" t="s">
        <v>1565</v>
      </c>
      <c r="C106" s="585">
        <v>0</v>
      </c>
      <c r="D106" s="583">
        <v>0</v>
      </c>
      <c r="E106" s="585">
        <v>0</v>
      </c>
      <c r="F106" s="586">
        <v>0</v>
      </c>
      <c r="G106" s="21"/>
      <c r="H106" s="64"/>
      <c r="I106" s="64"/>
      <c r="J106" s="64"/>
      <c r="K106" s="64"/>
      <c r="L106" s="64"/>
      <c r="M106" s="64"/>
      <c r="N106" s="64"/>
      <c r="O106" s="64"/>
    </row>
    <row r="107" spans="1:15" s="1" customFormat="1" ht="15" customHeight="1" x14ac:dyDescent="0.2">
      <c r="A107" s="20"/>
      <c r="B107" s="308" t="s">
        <v>1566</v>
      </c>
      <c r="C107" s="585">
        <v>0</v>
      </c>
      <c r="D107" s="583">
        <v>0</v>
      </c>
      <c r="E107" s="585">
        <v>0</v>
      </c>
      <c r="F107" s="584">
        <v>0</v>
      </c>
      <c r="G107" s="21"/>
      <c r="H107" s="64"/>
      <c r="I107" s="64"/>
      <c r="J107" s="64"/>
      <c r="K107" s="64"/>
      <c r="L107" s="64"/>
      <c r="M107" s="64"/>
      <c r="N107" s="64"/>
      <c r="O107" s="64"/>
    </row>
    <row r="108" spans="1:15" s="1" customFormat="1" ht="35.1" customHeight="1" x14ac:dyDescent="0.2">
      <c r="A108" s="20"/>
      <c r="B108" s="665" t="s">
        <v>1567</v>
      </c>
      <c r="C108" s="544">
        <v>1738.3700000000001</v>
      </c>
      <c r="D108" s="666">
        <v>1351</v>
      </c>
      <c r="E108" s="544">
        <v>2586.11</v>
      </c>
      <c r="F108" s="667">
        <v>2124.17</v>
      </c>
      <c r="G108" s="21"/>
      <c r="H108" s="64"/>
      <c r="I108" s="64"/>
      <c r="J108" s="64"/>
      <c r="K108" s="64"/>
      <c r="L108" s="64"/>
      <c r="M108" s="64"/>
      <c r="N108" s="64"/>
      <c r="O108" s="64"/>
    </row>
    <row r="109" spans="1:15" s="1" customFormat="1" ht="15" customHeight="1" x14ac:dyDescent="0.2">
      <c r="A109" s="20"/>
      <c r="B109" s="589" t="s">
        <v>310</v>
      </c>
      <c r="C109" s="589"/>
      <c r="D109" s="589"/>
      <c r="E109" s="589"/>
      <c r="F109" s="589"/>
      <c r="G109" s="21"/>
      <c r="H109" s="64"/>
      <c r="I109" s="64"/>
      <c r="J109" s="64"/>
      <c r="K109" s="64"/>
      <c r="L109" s="64"/>
      <c r="M109" s="64"/>
      <c r="N109" s="64"/>
      <c r="O109" s="64"/>
    </row>
    <row r="110" spans="1:15" s="1" customFormat="1" ht="15" customHeight="1" x14ac:dyDescent="0.2">
      <c r="A110" s="20"/>
      <c r="B110" s="309" t="s">
        <v>1555</v>
      </c>
      <c r="C110" s="585">
        <v>0</v>
      </c>
      <c r="D110" s="585">
        <v>0</v>
      </c>
      <c r="E110" s="585"/>
      <c r="F110" s="586"/>
      <c r="G110" s="21"/>
      <c r="H110" s="64"/>
      <c r="I110" s="64"/>
      <c r="J110" s="64"/>
      <c r="K110" s="64"/>
      <c r="L110" s="64"/>
      <c r="M110" s="64"/>
      <c r="N110" s="64"/>
      <c r="O110" s="64"/>
    </row>
    <row r="111" spans="1:15" s="1" customFormat="1" ht="15" customHeight="1" x14ac:dyDescent="0.2">
      <c r="A111" s="20"/>
      <c r="B111" s="308" t="s">
        <v>1556</v>
      </c>
      <c r="C111" s="585">
        <v>0</v>
      </c>
      <c r="D111" s="583">
        <v>0</v>
      </c>
      <c r="E111" s="585"/>
      <c r="F111" s="584"/>
      <c r="G111" s="21"/>
      <c r="H111" s="64"/>
      <c r="I111" s="64"/>
      <c r="J111" s="64"/>
      <c r="K111" s="64"/>
      <c r="L111" s="64"/>
      <c r="M111" s="64"/>
      <c r="N111" s="64"/>
      <c r="O111" s="64"/>
    </row>
    <row r="112" spans="1:15" s="1" customFormat="1" ht="15" customHeight="1" x14ac:dyDescent="0.2">
      <c r="A112" s="20"/>
      <c r="B112" s="308" t="s">
        <v>1557</v>
      </c>
      <c r="C112" s="585">
        <v>0</v>
      </c>
      <c r="D112" s="583">
        <v>0</v>
      </c>
      <c r="E112" s="585"/>
      <c r="F112" s="584"/>
      <c r="G112" s="21"/>
      <c r="H112" s="64"/>
      <c r="I112" s="64"/>
      <c r="J112" s="64"/>
      <c r="K112" s="64"/>
      <c r="L112" s="64"/>
      <c r="M112" s="64"/>
      <c r="N112" s="64"/>
      <c r="O112" s="64"/>
    </row>
    <row r="113" spans="1:15" s="1" customFormat="1" ht="15" customHeight="1" x14ac:dyDescent="0.2">
      <c r="A113" s="20"/>
      <c r="B113" s="310" t="s">
        <v>1558</v>
      </c>
      <c r="C113" s="585">
        <v>600.25</v>
      </c>
      <c r="D113" s="583">
        <v>568</v>
      </c>
      <c r="E113" s="585"/>
      <c r="F113" s="584"/>
      <c r="G113" s="21"/>
      <c r="H113" s="64"/>
      <c r="I113" s="64"/>
      <c r="J113" s="64"/>
      <c r="K113" s="64"/>
      <c r="L113" s="64"/>
      <c r="M113" s="64"/>
      <c r="N113" s="64"/>
      <c r="O113" s="64"/>
    </row>
    <row r="114" spans="1:15" s="1" customFormat="1" ht="15" customHeight="1" x14ac:dyDescent="0.2">
      <c r="A114" s="20"/>
      <c r="B114" s="308" t="s">
        <v>1559</v>
      </c>
      <c r="C114" s="585">
        <v>600.25</v>
      </c>
      <c r="D114" s="583">
        <v>568</v>
      </c>
      <c r="E114" s="585"/>
      <c r="F114" s="584"/>
      <c r="G114" s="21"/>
      <c r="H114" s="64"/>
      <c r="I114" s="64"/>
      <c r="J114" s="64"/>
      <c r="K114" s="64"/>
      <c r="L114" s="64"/>
      <c r="M114" s="64"/>
      <c r="N114" s="64"/>
      <c r="O114" s="64"/>
    </row>
    <row r="115" spans="1:15" s="1" customFormat="1" ht="15" customHeight="1" x14ac:dyDescent="0.2">
      <c r="A115" s="20"/>
      <c r="B115" s="308" t="s">
        <v>1557</v>
      </c>
      <c r="C115" s="585">
        <v>0</v>
      </c>
      <c r="D115" s="583">
        <v>0</v>
      </c>
      <c r="E115" s="585"/>
      <c r="F115" s="584"/>
      <c r="G115" s="21"/>
      <c r="H115" s="64"/>
      <c r="I115" s="64"/>
      <c r="J115" s="64"/>
      <c r="K115" s="64"/>
      <c r="L115" s="64"/>
      <c r="M115" s="64"/>
      <c r="N115" s="64"/>
      <c r="O115" s="64"/>
    </row>
    <row r="116" spans="1:15" s="1" customFormat="1" ht="15" customHeight="1" x14ac:dyDescent="0.2">
      <c r="A116" s="20"/>
      <c r="B116" s="310" t="s">
        <v>1560</v>
      </c>
      <c r="C116" s="585">
        <v>0</v>
      </c>
      <c r="D116" s="583">
        <v>0</v>
      </c>
      <c r="E116" s="585"/>
      <c r="F116" s="584"/>
      <c r="G116" s="21"/>
      <c r="H116" s="64"/>
      <c r="I116" s="64"/>
      <c r="J116" s="64"/>
      <c r="K116" s="64"/>
      <c r="L116" s="64"/>
      <c r="M116" s="64"/>
      <c r="N116" s="64"/>
      <c r="O116" s="64"/>
    </row>
    <row r="117" spans="1:15" s="1" customFormat="1" ht="15" customHeight="1" x14ac:dyDescent="0.2">
      <c r="A117" s="20"/>
      <c r="B117" s="308" t="s">
        <v>1559</v>
      </c>
      <c r="C117" s="585">
        <v>0</v>
      </c>
      <c r="D117" s="583">
        <v>0</v>
      </c>
      <c r="E117" s="585"/>
      <c r="F117" s="584"/>
      <c r="G117" s="21"/>
      <c r="H117" s="64"/>
      <c r="I117" s="64"/>
      <c r="J117" s="64"/>
      <c r="K117" s="64"/>
      <c r="L117" s="64"/>
      <c r="M117" s="64"/>
      <c r="N117" s="64"/>
      <c r="O117" s="64"/>
    </row>
    <row r="118" spans="1:15" s="1" customFormat="1" ht="15" customHeight="1" x14ac:dyDescent="0.2">
      <c r="A118" s="20"/>
      <c r="B118" s="308" t="s">
        <v>1557</v>
      </c>
      <c r="C118" s="585">
        <v>0</v>
      </c>
      <c r="D118" s="583">
        <v>0</v>
      </c>
      <c r="E118" s="585"/>
      <c r="F118" s="584"/>
      <c r="G118" s="21"/>
      <c r="H118" s="64"/>
      <c r="I118" s="64"/>
      <c r="J118" s="64"/>
      <c r="K118" s="64"/>
      <c r="L118" s="64"/>
      <c r="M118" s="64"/>
      <c r="N118" s="64"/>
      <c r="O118" s="64"/>
    </row>
    <row r="119" spans="1:15" s="1" customFormat="1" ht="15" customHeight="1" x14ac:dyDescent="0.2">
      <c r="A119" s="20"/>
      <c r="B119" s="310" t="s">
        <v>1561</v>
      </c>
      <c r="C119" s="585">
        <v>0</v>
      </c>
      <c r="D119" s="583">
        <v>0</v>
      </c>
      <c r="E119" s="585"/>
      <c r="F119" s="584"/>
      <c r="G119" s="21"/>
      <c r="H119" s="64"/>
      <c r="I119" s="64"/>
      <c r="J119" s="64"/>
      <c r="K119" s="64"/>
      <c r="L119" s="64"/>
      <c r="M119" s="64"/>
      <c r="N119" s="64"/>
      <c r="O119" s="64"/>
    </row>
    <row r="120" spans="1:15" s="1" customFormat="1" ht="15" customHeight="1" x14ac:dyDescent="0.2">
      <c r="A120" s="20"/>
      <c r="B120" s="308" t="s">
        <v>1559</v>
      </c>
      <c r="C120" s="585">
        <v>0</v>
      </c>
      <c r="D120" s="583">
        <v>0</v>
      </c>
      <c r="E120" s="585"/>
      <c r="F120" s="584"/>
      <c r="G120" s="21"/>
      <c r="H120" s="64"/>
      <c r="I120" s="64"/>
      <c r="J120" s="64"/>
      <c r="K120" s="64"/>
      <c r="L120" s="64"/>
      <c r="M120" s="64"/>
      <c r="N120" s="64"/>
      <c r="O120" s="64"/>
    </row>
    <row r="121" spans="1:15" s="1" customFormat="1" ht="15" customHeight="1" x14ac:dyDescent="0.2">
      <c r="A121" s="20"/>
      <c r="B121" s="308" t="s">
        <v>1557</v>
      </c>
      <c r="C121" s="585">
        <v>0</v>
      </c>
      <c r="D121" s="583">
        <v>0</v>
      </c>
      <c r="E121" s="585"/>
      <c r="F121" s="584"/>
      <c r="G121" s="21"/>
      <c r="H121" s="64"/>
      <c r="I121" s="64"/>
      <c r="J121" s="64"/>
      <c r="K121" s="64"/>
      <c r="L121" s="64"/>
      <c r="M121" s="64"/>
      <c r="N121" s="64"/>
      <c r="O121" s="64"/>
    </row>
    <row r="122" spans="1:15" s="1" customFormat="1" ht="15" customHeight="1" x14ac:dyDescent="0.2">
      <c r="A122" s="20"/>
      <c r="B122" s="310" t="s">
        <v>1562</v>
      </c>
      <c r="C122" s="585">
        <v>0</v>
      </c>
      <c r="D122" s="583">
        <v>0</v>
      </c>
      <c r="E122" s="585"/>
      <c r="F122" s="584"/>
      <c r="G122" s="21"/>
      <c r="H122" s="64"/>
      <c r="I122" s="64"/>
      <c r="J122" s="64"/>
      <c r="K122" s="64"/>
      <c r="L122" s="64"/>
      <c r="M122" s="64"/>
      <c r="N122" s="64"/>
      <c r="O122" s="64"/>
    </row>
    <row r="123" spans="1:15" s="1" customFormat="1" ht="15" customHeight="1" x14ac:dyDescent="0.2">
      <c r="A123" s="20"/>
      <c r="B123" s="308" t="s">
        <v>1563</v>
      </c>
      <c r="C123" s="585">
        <v>0</v>
      </c>
      <c r="D123" s="583">
        <v>0</v>
      </c>
      <c r="E123" s="585"/>
      <c r="F123" s="584"/>
      <c r="G123" s="21"/>
      <c r="H123" s="64"/>
      <c r="I123" s="64"/>
      <c r="J123" s="64"/>
      <c r="K123" s="64"/>
      <c r="L123" s="64"/>
      <c r="M123" s="64"/>
      <c r="N123" s="64"/>
      <c r="O123" s="64"/>
    </row>
    <row r="124" spans="1:15" s="1" customFormat="1" ht="15" customHeight="1" x14ac:dyDescent="0.2">
      <c r="A124" s="20"/>
      <c r="B124" s="308" t="s">
        <v>1564</v>
      </c>
      <c r="C124" s="585">
        <v>0</v>
      </c>
      <c r="D124" s="583">
        <v>0</v>
      </c>
      <c r="E124" s="585"/>
      <c r="F124" s="584"/>
      <c r="G124" s="21"/>
      <c r="H124" s="64"/>
      <c r="I124" s="64"/>
      <c r="J124" s="64"/>
      <c r="K124" s="64"/>
      <c r="L124" s="64"/>
      <c r="M124" s="64"/>
      <c r="N124" s="64"/>
      <c r="O124" s="64"/>
    </row>
    <row r="125" spans="1:15" s="1" customFormat="1" ht="15" customHeight="1" x14ac:dyDescent="0.2">
      <c r="A125" s="20"/>
      <c r="B125" s="308" t="s">
        <v>1565</v>
      </c>
      <c r="C125" s="585">
        <v>0</v>
      </c>
      <c r="D125" s="583">
        <v>0</v>
      </c>
      <c r="E125" s="585"/>
      <c r="F125" s="584"/>
      <c r="G125" s="21"/>
      <c r="H125" s="64"/>
      <c r="I125" s="64"/>
      <c r="J125" s="64"/>
      <c r="K125" s="64"/>
      <c r="L125" s="64"/>
      <c r="M125" s="64"/>
      <c r="N125" s="64"/>
      <c r="O125" s="64"/>
    </row>
    <row r="126" spans="1:15" s="1" customFormat="1" ht="15" customHeight="1" x14ac:dyDescent="0.2">
      <c r="A126" s="20"/>
      <c r="B126" s="308" t="s">
        <v>1566</v>
      </c>
      <c r="C126" s="585">
        <v>0</v>
      </c>
      <c r="D126" s="583">
        <v>0</v>
      </c>
      <c r="E126" s="585"/>
      <c r="F126" s="584"/>
      <c r="G126" s="21"/>
      <c r="H126" s="64"/>
      <c r="I126" s="64"/>
      <c r="J126" s="64"/>
      <c r="K126" s="64"/>
      <c r="L126" s="64"/>
      <c r="M126" s="64"/>
      <c r="N126" s="64"/>
      <c r="O126" s="64"/>
    </row>
    <row r="127" spans="1:15" s="1" customFormat="1" ht="35.1" customHeight="1" x14ac:dyDescent="0.2">
      <c r="A127" s="20"/>
      <c r="B127" s="665" t="s">
        <v>1567</v>
      </c>
      <c r="C127" s="544">
        <v>600.25</v>
      </c>
      <c r="D127" s="666">
        <v>568</v>
      </c>
      <c r="E127" s="670"/>
      <c r="F127" s="671"/>
      <c r="G127" s="21"/>
      <c r="H127" s="64"/>
      <c r="I127" s="64"/>
      <c r="J127" s="64"/>
      <c r="K127" s="64"/>
      <c r="L127" s="64"/>
      <c r="M127" s="64"/>
      <c r="N127" s="64"/>
      <c r="O127" s="64"/>
    </row>
    <row r="128" spans="1:15" s="1" customFormat="1" ht="99.95" customHeight="1" x14ac:dyDescent="0.2">
      <c r="A128" s="20"/>
      <c r="B128" s="685" t="s">
        <v>1568</v>
      </c>
      <c r="C128" s="685"/>
      <c r="D128" s="685"/>
      <c r="E128" s="685"/>
      <c r="F128" s="685"/>
      <c r="G128" s="21"/>
      <c r="H128" s="64"/>
      <c r="I128" s="64"/>
      <c r="J128" s="64"/>
      <c r="K128" s="64"/>
      <c r="L128" s="64"/>
      <c r="M128" s="64"/>
      <c r="N128" s="64"/>
      <c r="O128" s="64"/>
    </row>
    <row r="129" spans="1:15" s="1" customFormat="1" ht="15" customHeight="1" x14ac:dyDescent="0.2">
      <c r="A129" s="20"/>
      <c r="B129" s="27"/>
      <c r="C129" s="28"/>
      <c r="D129" s="28"/>
      <c r="E129" s="28"/>
      <c r="F129" s="64"/>
      <c r="G129" s="21"/>
      <c r="H129" s="64"/>
      <c r="I129" s="64"/>
      <c r="J129" s="64"/>
      <c r="K129" s="64"/>
      <c r="L129" s="64"/>
      <c r="M129" s="64"/>
      <c r="N129" s="64"/>
      <c r="O129" s="64"/>
    </row>
    <row r="130" spans="1:15" s="1" customFormat="1" ht="15" customHeight="1" x14ac:dyDescent="0.3">
      <c r="A130" s="20"/>
      <c r="B130" s="698" t="s">
        <v>1569</v>
      </c>
      <c r="C130" s="698"/>
      <c r="D130" s="698"/>
      <c r="E130" s="698"/>
      <c r="F130" s="488"/>
      <c r="G130" s="377"/>
      <c r="H130" s="64"/>
      <c r="I130" s="64"/>
      <c r="J130" s="64"/>
      <c r="K130" s="64"/>
      <c r="L130" s="64"/>
      <c r="M130" s="64"/>
      <c r="N130" s="64"/>
      <c r="O130" s="64"/>
    </row>
    <row r="131" spans="1:15" s="1" customFormat="1" ht="15" customHeight="1" x14ac:dyDescent="0.2">
      <c r="A131" s="20"/>
      <c r="B131" s="204" t="s">
        <v>278</v>
      </c>
      <c r="C131" s="28"/>
      <c r="D131" s="28"/>
      <c r="E131" s="28"/>
      <c r="F131" s="64"/>
      <c r="G131" s="21"/>
      <c r="H131" s="64"/>
      <c r="I131" s="64"/>
      <c r="J131" s="64"/>
      <c r="K131" s="64"/>
      <c r="L131" s="64"/>
      <c r="M131" s="64"/>
      <c r="N131" s="64"/>
      <c r="O131" s="64"/>
    </row>
    <row r="132" spans="1:15" s="1" customFormat="1" ht="15" customHeight="1" x14ac:dyDescent="0.2">
      <c r="A132" s="20"/>
      <c r="B132" s="27"/>
      <c r="C132" s="28"/>
      <c r="D132" s="28"/>
      <c r="E132" s="28"/>
      <c r="F132" s="64"/>
      <c r="G132" s="21"/>
      <c r="H132" s="64"/>
      <c r="I132" s="64"/>
      <c r="J132" s="64"/>
      <c r="K132" s="64"/>
      <c r="L132" s="64"/>
      <c r="M132" s="64"/>
      <c r="N132" s="64"/>
      <c r="O132" s="64"/>
    </row>
    <row r="133" spans="1:15" s="1" customFormat="1" ht="15" customHeight="1" x14ac:dyDescent="0.2">
      <c r="A133" s="20"/>
      <c r="B133" s="537" t="s">
        <v>1570</v>
      </c>
      <c r="C133" s="537" t="s">
        <v>458</v>
      </c>
      <c r="D133" s="537" t="s">
        <v>459</v>
      </c>
      <c r="E133" s="537" t="s">
        <v>460</v>
      </c>
      <c r="F133" s="537" t="s">
        <v>461</v>
      </c>
      <c r="G133" s="21"/>
      <c r="H133" s="64"/>
      <c r="I133" s="64"/>
      <c r="J133" s="64"/>
      <c r="K133" s="64"/>
      <c r="L133" s="64"/>
      <c r="M133" s="64"/>
      <c r="N133" s="64"/>
      <c r="O133" s="64"/>
    </row>
    <row r="134" spans="1:15" s="1" customFormat="1" ht="15" customHeight="1" x14ac:dyDescent="0.2">
      <c r="A134" s="20"/>
      <c r="B134" s="277" t="s">
        <v>317</v>
      </c>
      <c r="C134" s="277"/>
      <c r="D134" s="277"/>
      <c r="E134" s="277"/>
      <c r="F134" s="277"/>
      <c r="G134" s="21"/>
      <c r="H134" s="64"/>
      <c r="I134" s="64"/>
      <c r="J134" s="64"/>
      <c r="K134" s="64"/>
      <c r="L134" s="64"/>
      <c r="M134" s="64"/>
      <c r="N134" s="64"/>
      <c r="O134" s="64"/>
    </row>
    <row r="135" spans="1:15" s="1" customFormat="1" ht="30" customHeight="1" x14ac:dyDescent="0.2">
      <c r="A135" s="20"/>
      <c r="B135" s="672" t="s">
        <v>1571</v>
      </c>
      <c r="C135" s="544">
        <v>2871.79</v>
      </c>
      <c r="D135" s="544">
        <v>3526.21</v>
      </c>
      <c r="E135" s="544">
        <v>2092.7799999999997</v>
      </c>
      <c r="F135" s="578">
        <v>997.17000000000007</v>
      </c>
      <c r="G135" s="21"/>
      <c r="H135" s="64"/>
      <c r="I135" s="64"/>
      <c r="J135" s="64"/>
      <c r="K135" s="64"/>
      <c r="L135" s="64"/>
      <c r="M135" s="64"/>
      <c r="N135" s="64"/>
      <c r="O135" s="64"/>
    </row>
    <row r="136" spans="1:15" s="1" customFormat="1" ht="15" customHeight="1" x14ac:dyDescent="0.2">
      <c r="A136" s="20"/>
      <c r="B136" s="324" t="s">
        <v>1555</v>
      </c>
      <c r="C136" s="533">
        <v>2871.79</v>
      </c>
      <c r="D136" s="533">
        <v>3526.21</v>
      </c>
      <c r="E136" s="533">
        <v>2092.7799999999997</v>
      </c>
      <c r="F136" s="534">
        <v>997.17000000000007</v>
      </c>
      <c r="G136" s="21"/>
      <c r="H136" s="64"/>
      <c r="I136" s="64"/>
      <c r="J136" s="64"/>
      <c r="K136" s="64"/>
      <c r="L136" s="64"/>
      <c r="M136" s="64"/>
      <c r="N136" s="64"/>
      <c r="O136" s="64"/>
    </row>
    <row r="137" spans="1:15" s="1" customFormat="1" ht="15" customHeight="1" x14ac:dyDescent="0.2">
      <c r="A137" s="20"/>
      <c r="B137" s="324" t="s">
        <v>1572</v>
      </c>
      <c r="C137" s="533">
        <v>0</v>
      </c>
      <c r="D137" s="533">
        <v>0</v>
      </c>
      <c r="E137" s="533">
        <v>0</v>
      </c>
      <c r="F137" s="534">
        <v>0</v>
      </c>
      <c r="G137" s="21"/>
      <c r="H137" s="64"/>
      <c r="I137" s="64"/>
      <c r="J137" s="64"/>
      <c r="K137" s="64"/>
      <c r="L137" s="64"/>
      <c r="M137" s="64"/>
      <c r="N137" s="64"/>
      <c r="O137" s="64"/>
    </row>
    <row r="138" spans="1:15" s="1" customFormat="1" ht="15" customHeight="1" x14ac:dyDescent="0.2">
      <c r="A138" s="20"/>
      <c r="B138" s="324" t="s">
        <v>1573</v>
      </c>
      <c r="C138" s="533">
        <v>0</v>
      </c>
      <c r="D138" s="533">
        <v>0</v>
      </c>
      <c r="E138" s="533">
        <v>0</v>
      </c>
      <c r="F138" s="534">
        <v>0</v>
      </c>
      <c r="G138" s="21"/>
      <c r="H138" s="64"/>
      <c r="I138" s="64"/>
      <c r="J138" s="64"/>
      <c r="K138" s="64"/>
      <c r="L138" s="64"/>
      <c r="M138" s="64"/>
      <c r="N138" s="64"/>
      <c r="O138" s="64"/>
    </row>
    <row r="139" spans="1:15" s="1" customFormat="1" ht="15" customHeight="1" x14ac:dyDescent="0.2">
      <c r="A139" s="20"/>
      <c r="B139" s="324" t="s">
        <v>1574</v>
      </c>
      <c r="C139" s="533">
        <v>0</v>
      </c>
      <c r="D139" s="533">
        <v>0</v>
      </c>
      <c r="E139" s="533">
        <v>0</v>
      </c>
      <c r="F139" s="534">
        <v>0</v>
      </c>
      <c r="G139" s="21"/>
      <c r="H139" s="64"/>
      <c r="I139" s="64"/>
      <c r="J139" s="64"/>
      <c r="K139" s="64"/>
      <c r="L139" s="64"/>
      <c r="M139" s="64"/>
      <c r="N139" s="64"/>
      <c r="O139" s="64"/>
    </row>
    <row r="140" spans="1:15" s="1" customFormat="1" ht="15" customHeight="1" x14ac:dyDescent="0.2">
      <c r="A140" s="20"/>
      <c r="B140" s="532" t="s">
        <v>1575</v>
      </c>
      <c r="C140" s="533">
        <v>2871.79</v>
      </c>
      <c r="D140" s="533">
        <v>3526.21</v>
      </c>
      <c r="E140" s="533">
        <v>2092.7799999999997</v>
      </c>
      <c r="F140" s="534">
        <v>997.17000000000007</v>
      </c>
      <c r="G140" s="21"/>
      <c r="H140" s="64"/>
      <c r="I140" s="64"/>
      <c r="J140" s="64"/>
      <c r="K140" s="64"/>
      <c r="L140" s="64"/>
      <c r="M140" s="64"/>
      <c r="N140" s="64"/>
      <c r="O140" s="64"/>
    </row>
    <row r="141" spans="1:15" s="1" customFormat="1" ht="15" customHeight="1" x14ac:dyDescent="0.2">
      <c r="A141" s="20"/>
      <c r="B141" s="324" t="s">
        <v>1576</v>
      </c>
      <c r="C141" s="533">
        <v>0</v>
      </c>
      <c r="D141" s="533">
        <v>0</v>
      </c>
      <c r="E141" s="533">
        <v>0</v>
      </c>
      <c r="F141" s="534">
        <v>0</v>
      </c>
      <c r="G141" s="21"/>
      <c r="H141" s="64"/>
      <c r="I141" s="64"/>
      <c r="J141" s="64"/>
      <c r="K141" s="64"/>
      <c r="L141" s="64"/>
      <c r="M141" s="64"/>
      <c r="N141" s="64"/>
      <c r="O141" s="64"/>
    </row>
    <row r="142" spans="1:15" s="1" customFormat="1" ht="15" customHeight="1" x14ac:dyDescent="0.2">
      <c r="A142" s="20"/>
      <c r="B142" s="324" t="s">
        <v>1557</v>
      </c>
      <c r="C142" s="533">
        <v>2871.79</v>
      </c>
      <c r="D142" s="533">
        <v>3526.21</v>
      </c>
      <c r="E142" s="533">
        <v>2092.7799999999997</v>
      </c>
      <c r="F142" s="534">
        <v>997.17000000000007</v>
      </c>
      <c r="G142" s="21"/>
      <c r="H142" s="64"/>
      <c r="I142" s="64"/>
      <c r="J142" s="64"/>
      <c r="K142" s="64"/>
      <c r="L142" s="64"/>
      <c r="M142" s="64"/>
      <c r="N142" s="64"/>
      <c r="O142" s="64"/>
    </row>
    <row r="143" spans="1:15" s="1" customFormat="1" ht="15" customHeight="1" x14ac:dyDescent="0.2">
      <c r="A143" s="20"/>
      <c r="B143" s="532" t="s">
        <v>1577</v>
      </c>
      <c r="C143" s="533"/>
      <c r="D143" s="533"/>
      <c r="E143" s="533"/>
      <c r="F143" s="534"/>
      <c r="G143" s="21"/>
      <c r="H143" s="64"/>
      <c r="I143" s="64"/>
      <c r="J143" s="64"/>
      <c r="K143" s="64"/>
      <c r="L143" s="64"/>
      <c r="M143" s="64"/>
      <c r="N143" s="64"/>
      <c r="O143" s="64"/>
    </row>
    <row r="144" spans="1:15" s="1" customFormat="1" ht="15" customHeight="1" x14ac:dyDescent="0.2">
      <c r="A144" s="20"/>
      <c r="B144" s="324" t="s">
        <v>1578</v>
      </c>
      <c r="C144" s="533">
        <v>0</v>
      </c>
      <c r="D144" s="533">
        <v>0</v>
      </c>
      <c r="E144" s="533">
        <v>0</v>
      </c>
      <c r="F144" s="534">
        <v>0</v>
      </c>
      <c r="G144" s="21"/>
      <c r="H144" s="64"/>
      <c r="I144" s="64"/>
      <c r="J144" s="64"/>
      <c r="K144" s="64"/>
      <c r="L144" s="64"/>
      <c r="M144" s="64"/>
      <c r="N144" s="64"/>
      <c r="O144" s="64"/>
    </row>
    <row r="145" spans="1:15" s="1" customFormat="1" ht="30" customHeight="1" x14ac:dyDescent="0.2">
      <c r="A145" s="20"/>
      <c r="B145" s="324" t="s">
        <v>1579</v>
      </c>
      <c r="C145" s="533">
        <v>0</v>
      </c>
      <c r="D145" s="533">
        <v>0</v>
      </c>
      <c r="E145" s="533">
        <v>0</v>
      </c>
      <c r="F145" s="534">
        <v>0</v>
      </c>
      <c r="G145" s="21"/>
      <c r="H145" s="64"/>
      <c r="I145" s="64"/>
      <c r="J145" s="64"/>
      <c r="K145" s="64"/>
      <c r="L145" s="64"/>
      <c r="M145" s="64"/>
      <c r="N145" s="64"/>
      <c r="O145" s="64"/>
    </row>
    <row r="146" spans="1:15" s="1" customFormat="1" ht="30" customHeight="1" x14ac:dyDescent="0.2">
      <c r="A146" s="20"/>
      <c r="B146" s="324" t="s">
        <v>1580</v>
      </c>
      <c r="C146" s="533">
        <v>0</v>
      </c>
      <c r="D146" s="533">
        <v>0</v>
      </c>
      <c r="E146" s="533">
        <v>0</v>
      </c>
      <c r="F146" s="534">
        <v>0</v>
      </c>
      <c r="G146" s="21"/>
      <c r="H146" s="64"/>
      <c r="I146" s="64"/>
      <c r="J146" s="64"/>
      <c r="K146" s="64"/>
      <c r="L146" s="64"/>
      <c r="M146" s="64"/>
      <c r="N146" s="64"/>
      <c r="O146" s="64"/>
    </row>
    <row r="147" spans="1:15" s="1" customFormat="1" ht="54.95" customHeight="1" x14ac:dyDescent="0.2">
      <c r="A147" s="20"/>
      <c r="B147" s="324" t="s">
        <v>1581</v>
      </c>
      <c r="C147" s="533">
        <v>2871.79</v>
      </c>
      <c r="D147" s="533">
        <v>3526.21</v>
      </c>
      <c r="E147" s="533">
        <v>2092.7799999999997</v>
      </c>
      <c r="F147" s="534">
        <v>997.17000000000007</v>
      </c>
      <c r="G147" s="21"/>
      <c r="H147" s="64"/>
      <c r="I147" s="64"/>
      <c r="J147" s="64"/>
      <c r="K147" s="64"/>
      <c r="L147" s="64"/>
      <c r="M147" s="64"/>
      <c r="N147" s="64"/>
      <c r="O147" s="64"/>
    </row>
    <row r="148" spans="1:15" s="1" customFormat="1" ht="15" customHeight="1" x14ac:dyDescent="0.2">
      <c r="A148" s="20"/>
      <c r="B148" s="277" t="s">
        <v>302</v>
      </c>
      <c r="C148" s="590"/>
      <c r="D148" s="590"/>
      <c r="E148" s="590"/>
      <c r="F148" s="590"/>
      <c r="G148" s="21"/>
      <c r="H148" s="64"/>
      <c r="I148" s="64"/>
      <c r="J148" s="64"/>
      <c r="K148" s="64"/>
      <c r="L148" s="64"/>
      <c r="M148" s="64"/>
      <c r="N148" s="64"/>
      <c r="O148" s="64"/>
    </row>
    <row r="149" spans="1:15" s="1" customFormat="1" ht="35.1" customHeight="1" x14ac:dyDescent="0.2">
      <c r="A149" s="20"/>
      <c r="B149" s="672" t="s">
        <v>1571</v>
      </c>
      <c r="C149" s="544">
        <v>37.96</v>
      </c>
      <c r="D149" s="544">
        <v>479.51</v>
      </c>
      <c r="E149" s="544">
        <v>688.04</v>
      </c>
      <c r="F149" s="578">
        <v>264.07</v>
      </c>
      <c r="G149" s="21"/>
      <c r="H149" s="64"/>
      <c r="I149" s="64"/>
      <c r="J149" s="64"/>
      <c r="K149" s="64"/>
      <c r="L149" s="64"/>
      <c r="M149" s="64"/>
      <c r="N149" s="64"/>
      <c r="O149" s="64"/>
    </row>
    <row r="150" spans="1:15" s="1" customFormat="1" ht="15" customHeight="1" x14ac:dyDescent="0.2">
      <c r="A150" s="20"/>
      <c r="B150" s="324" t="s">
        <v>1555</v>
      </c>
      <c r="C150" s="533">
        <v>37.96</v>
      </c>
      <c r="D150" s="533">
        <v>479.51</v>
      </c>
      <c r="E150" s="533">
        <v>688.04</v>
      </c>
      <c r="F150" s="534">
        <v>264.07</v>
      </c>
      <c r="G150" s="21"/>
      <c r="H150" s="64"/>
      <c r="I150" s="64"/>
      <c r="J150" s="64"/>
      <c r="K150" s="64"/>
      <c r="L150" s="64"/>
      <c r="M150" s="64"/>
      <c r="N150" s="64"/>
      <c r="O150" s="64"/>
    </row>
    <row r="151" spans="1:15" s="1" customFormat="1" ht="15" customHeight="1" x14ac:dyDescent="0.2">
      <c r="A151" s="20"/>
      <c r="B151" s="324" t="s">
        <v>1572</v>
      </c>
      <c r="C151" s="533">
        <v>0</v>
      </c>
      <c r="D151" s="533">
        <v>0</v>
      </c>
      <c r="E151" s="533">
        <v>0</v>
      </c>
      <c r="F151" s="534">
        <v>0</v>
      </c>
      <c r="G151" s="21"/>
      <c r="H151" s="64"/>
      <c r="I151" s="64"/>
      <c r="J151" s="64"/>
      <c r="K151" s="64"/>
      <c r="L151" s="64"/>
      <c r="M151" s="64"/>
      <c r="N151" s="64"/>
      <c r="O151" s="64"/>
    </row>
    <row r="152" spans="1:15" s="1" customFormat="1" ht="15" customHeight="1" x14ac:dyDescent="0.2">
      <c r="A152" s="20"/>
      <c r="B152" s="324" t="s">
        <v>1573</v>
      </c>
      <c r="C152" s="533">
        <v>0</v>
      </c>
      <c r="D152" s="533">
        <v>0</v>
      </c>
      <c r="E152" s="533">
        <v>0</v>
      </c>
      <c r="F152" s="534">
        <v>0</v>
      </c>
      <c r="G152" s="21"/>
      <c r="H152" s="64"/>
      <c r="I152" s="64"/>
      <c r="J152" s="64"/>
      <c r="K152" s="64"/>
      <c r="L152" s="64"/>
      <c r="M152" s="64"/>
      <c r="N152" s="64"/>
      <c r="O152" s="64"/>
    </row>
    <row r="153" spans="1:15" s="1" customFormat="1" ht="15" customHeight="1" x14ac:dyDescent="0.2">
      <c r="A153" s="20"/>
      <c r="B153" s="324" t="s">
        <v>1574</v>
      </c>
      <c r="C153" s="533">
        <v>0</v>
      </c>
      <c r="D153" s="533">
        <v>0</v>
      </c>
      <c r="E153" s="533">
        <v>0</v>
      </c>
      <c r="F153" s="534">
        <v>0</v>
      </c>
      <c r="G153" s="21"/>
      <c r="H153" s="64"/>
      <c r="I153" s="64"/>
      <c r="J153" s="64"/>
      <c r="K153" s="64"/>
      <c r="L153" s="64"/>
      <c r="M153" s="64"/>
      <c r="N153" s="64"/>
      <c r="O153" s="64"/>
    </row>
    <row r="154" spans="1:15" s="1" customFormat="1" ht="15" customHeight="1" x14ac:dyDescent="0.2">
      <c r="A154" s="20"/>
      <c r="B154" s="532" t="s">
        <v>1575</v>
      </c>
      <c r="C154" s="533">
        <v>37.96</v>
      </c>
      <c r="D154" s="533">
        <v>479.51</v>
      </c>
      <c r="E154" s="533">
        <v>688.04</v>
      </c>
      <c r="F154" s="534">
        <v>264.07</v>
      </c>
      <c r="G154" s="21"/>
      <c r="H154" s="64"/>
      <c r="I154" s="64"/>
      <c r="J154" s="64"/>
      <c r="K154" s="64"/>
      <c r="L154" s="64"/>
      <c r="M154" s="64"/>
      <c r="N154" s="64"/>
      <c r="O154" s="64"/>
    </row>
    <row r="155" spans="1:15" s="1" customFormat="1" ht="15" customHeight="1" x14ac:dyDescent="0.2">
      <c r="A155" s="20"/>
      <c r="B155" s="324" t="s">
        <v>1576</v>
      </c>
      <c r="C155" s="533">
        <v>0</v>
      </c>
      <c r="D155" s="533">
        <v>0</v>
      </c>
      <c r="E155" s="533">
        <v>0</v>
      </c>
      <c r="F155" s="534">
        <v>0</v>
      </c>
      <c r="G155" s="21"/>
      <c r="H155" s="64"/>
      <c r="I155" s="64"/>
      <c r="J155" s="64"/>
      <c r="K155" s="64"/>
      <c r="L155" s="64"/>
      <c r="M155" s="64"/>
      <c r="N155" s="64"/>
      <c r="O155" s="64"/>
    </row>
    <row r="156" spans="1:15" s="1" customFormat="1" ht="15" customHeight="1" x14ac:dyDescent="0.2">
      <c r="A156" s="20"/>
      <c r="B156" s="324" t="s">
        <v>1557</v>
      </c>
      <c r="C156" s="533">
        <v>37.96</v>
      </c>
      <c r="D156" s="533">
        <v>479.51</v>
      </c>
      <c r="E156" s="533">
        <v>688.04</v>
      </c>
      <c r="F156" s="534">
        <v>264.07</v>
      </c>
      <c r="G156" s="21"/>
      <c r="H156" s="64"/>
      <c r="I156" s="64"/>
      <c r="J156" s="64"/>
      <c r="K156" s="64"/>
      <c r="L156" s="64"/>
      <c r="M156" s="64"/>
      <c r="N156" s="64"/>
      <c r="O156" s="64"/>
    </row>
    <row r="157" spans="1:15" s="1" customFormat="1" ht="15" customHeight="1" x14ac:dyDescent="0.2">
      <c r="A157" s="20"/>
      <c r="B157" s="532" t="s">
        <v>1577</v>
      </c>
      <c r="C157" s="533"/>
      <c r="D157" s="533"/>
      <c r="E157" s="533"/>
      <c r="F157" s="534"/>
      <c r="G157" s="21"/>
      <c r="H157" s="64"/>
      <c r="I157" s="64"/>
      <c r="J157" s="64"/>
      <c r="K157" s="64"/>
      <c r="L157" s="64"/>
      <c r="M157" s="64"/>
      <c r="N157" s="64"/>
      <c r="O157" s="64"/>
    </row>
    <row r="158" spans="1:15" s="1" customFormat="1" ht="15" customHeight="1" x14ac:dyDescent="0.2">
      <c r="A158" s="20"/>
      <c r="B158" s="324" t="s">
        <v>1578</v>
      </c>
      <c r="C158" s="533">
        <v>0</v>
      </c>
      <c r="D158" s="533">
        <v>0</v>
      </c>
      <c r="E158" s="533">
        <v>0</v>
      </c>
      <c r="F158" s="534">
        <v>0</v>
      </c>
      <c r="G158" s="21"/>
      <c r="H158" s="64"/>
      <c r="I158" s="64"/>
      <c r="J158" s="64"/>
      <c r="K158" s="64"/>
      <c r="L158" s="64"/>
      <c r="M158" s="64"/>
      <c r="N158" s="64"/>
      <c r="O158" s="64"/>
    </row>
    <row r="159" spans="1:15" s="1" customFormat="1" ht="30" customHeight="1" x14ac:dyDescent="0.2">
      <c r="A159" s="20"/>
      <c r="B159" s="324" t="s">
        <v>1579</v>
      </c>
      <c r="C159" s="533">
        <v>0</v>
      </c>
      <c r="D159" s="533">
        <v>0</v>
      </c>
      <c r="E159" s="533">
        <v>0</v>
      </c>
      <c r="F159" s="534">
        <v>0</v>
      </c>
      <c r="G159" s="21"/>
      <c r="H159" s="64"/>
      <c r="I159" s="64"/>
      <c r="J159" s="64"/>
      <c r="K159" s="64"/>
      <c r="L159" s="64"/>
      <c r="M159" s="64"/>
      <c r="N159" s="64"/>
      <c r="O159" s="64"/>
    </row>
    <row r="160" spans="1:15" s="1" customFormat="1" ht="30" customHeight="1" x14ac:dyDescent="0.2">
      <c r="A160" s="20"/>
      <c r="B160" s="324" t="s">
        <v>1580</v>
      </c>
      <c r="C160" s="533">
        <v>0</v>
      </c>
      <c r="D160" s="533">
        <v>0</v>
      </c>
      <c r="E160" s="533">
        <v>0</v>
      </c>
      <c r="F160" s="534">
        <v>0</v>
      </c>
      <c r="G160" s="21"/>
      <c r="H160" s="64"/>
      <c r="I160" s="64"/>
      <c r="J160" s="64"/>
      <c r="K160" s="64"/>
      <c r="L160" s="64"/>
      <c r="M160" s="64"/>
      <c r="N160" s="64"/>
      <c r="O160" s="64"/>
    </row>
    <row r="161" spans="1:15" s="1" customFormat="1" ht="54.95" customHeight="1" x14ac:dyDescent="0.2">
      <c r="A161" s="20"/>
      <c r="B161" s="324" t="s">
        <v>1581</v>
      </c>
      <c r="C161" s="533">
        <v>37.96</v>
      </c>
      <c r="D161" s="533">
        <v>479.51</v>
      </c>
      <c r="E161" s="533">
        <v>688.04</v>
      </c>
      <c r="F161" s="534">
        <v>264.07</v>
      </c>
      <c r="G161" s="21"/>
      <c r="H161" s="64"/>
      <c r="I161" s="64"/>
      <c r="J161" s="64"/>
      <c r="K161" s="64"/>
      <c r="L161" s="64"/>
      <c r="M161" s="64"/>
      <c r="N161" s="64"/>
      <c r="O161" s="64"/>
    </row>
    <row r="162" spans="1:15" s="1" customFormat="1" ht="15" customHeight="1" x14ac:dyDescent="0.2">
      <c r="A162" s="20"/>
      <c r="B162" s="277" t="s">
        <v>306</v>
      </c>
      <c r="C162" s="277"/>
      <c r="D162" s="277"/>
      <c r="E162" s="277"/>
      <c r="F162" s="277"/>
      <c r="G162" s="21"/>
      <c r="H162" s="64"/>
      <c r="I162" s="64"/>
      <c r="J162" s="64"/>
      <c r="K162" s="64"/>
      <c r="L162" s="64"/>
      <c r="M162" s="64"/>
      <c r="N162" s="64"/>
      <c r="O162" s="64"/>
    </row>
    <row r="163" spans="1:15" s="1" customFormat="1" ht="30" customHeight="1" x14ac:dyDescent="0.2">
      <c r="A163" s="20"/>
      <c r="B163" s="672" t="s">
        <v>1571</v>
      </c>
      <c r="C163" s="544">
        <v>2833.83</v>
      </c>
      <c r="D163" s="544">
        <v>3046.7</v>
      </c>
      <c r="E163" s="544">
        <v>1404.74</v>
      </c>
      <c r="F163" s="578">
        <v>733.1</v>
      </c>
      <c r="G163" s="21"/>
      <c r="H163" s="64"/>
      <c r="I163" s="64"/>
      <c r="J163" s="64"/>
      <c r="K163" s="64"/>
      <c r="L163" s="64"/>
      <c r="M163" s="64"/>
      <c r="N163" s="64"/>
      <c r="O163" s="64"/>
    </row>
    <row r="164" spans="1:15" s="1" customFormat="1" ht="15" customHeight="1" x14ac:dyDescent="0.2">
      <c r="A164" s="20"/>
      <c r="B164" s="324" t="s">
        <v>1555</v>
      </c>
      <c r="C164" s="533">
        <v>2833.83</v>
      </c>
      <c r="D164" s="533">
        <v>3046.7</v>
      </c>
      <c r="E164" s="533">
        <v>1404.74</v>
      </c>
      <c r="F164" s="534">
        <v>733.1</v>
      </c>
      <c r="G164" s="21"/>
      <c r="H164" s="64"/>
      <c r="I164" s="64"/>
      <c r="J164" s="64"/>
      <c r="K164" s="64"/>
      <c r="L164" s="64"/>
      <c r="M164" s="64"/>
      <c r="N164" s="64"/>
      <c r="O164" s="64"/>
    </row>
    <row r="165" spans="1:15" s="1" customFormat="1" ht="15" customHeight="1" x14ac:dyDescent="0.2">
      <c r="A165" s="20"/>
      <c r="B165" s="324" t="s">
        <v>1572</v>
      </c>
      <c r="C165" s="533">
        <v>0</v>
      </c>
      <c r="D165" s="533">
        <v>0</v>
      </c>
      <c r="E165" s="533">
        <v>0</v>
      </c>
      <c r="F165" s="534">
        <v>0</v>
      </c>
      <c r="G165" s="21"/>
      <c r="H165" s="64"/>
      <c r="I165" s="64"/>
      <c r="J165" s="64"/>
      <c r="K165" s="64"/>
      <c r="L165" s="64"/>
      <c r="M165" s="64"/>
      <c r="N165" s="64"/>
      <c r="O165" s="64"/>
    </row>
    <row r="166" spans="1:15" s="1" customFormat="1" ht="15" customHeight="1" x14ac:dyDescent="0.2">
      <c r="A166" s="20"/>
      <c r="B166" s="324" t="s">
        <v>1573</v>
      </c>
      <c r="C166" s="533">
        <v>0</v>
      </c>
      <c r="D166" s="533">
        <v>0</v>
      </c>
      <c r="E166" s="533">
        <v>0</v>
      </c>
      <c r="F166" s="534">
        <v>0</v>
      </c>
      <c r="G166" s="21"/>
      <c r="H166" s="64"/>
      <c r="I166" s="64"/>
      <c r="J166" s="64"/>
      <c r="K166" s="64"/>
      <c r="L166" s="64"/>
      <c r="M166" s="64"/>
      <c r="N166" s="64"/>
      <c r="O166" s="64"/>
    </row>
    <row r="167" spans="1:15" s="1" customFormat="1" ht="15" customHeight="1" x14ac:dyDescent="0.2">
      <c r="A167" s="20"/>
      <c r="B167" s="324" t="s">
        <v>1574</v>
      </c>
      <c r="C167" s="533">
        <v>0</v>
      </c>
      <c r="D167" s="533">
        <v>0</v>
      </c>
      <c r="E167" s="533">
        <v>0</v>
      </c>
      <c r="F167" s="534">
        <v>0</v>
      </c>
      <c r="G167" s="21"/>
      <c r="H167" s="64"/>
      <c r="I167" s="64"/>
      <c r="J167" s="64"/>
      <c r="K167" s="64"/>
      <c r="L167" s="64"/>
      <c r="M167" s="64"/>
      <c r="N167" s="64"/>
      <c r="O167" s="64"/>
    </row>
    <row r="168" spans="1:15" s="1" customFormat="1" ht="15" customHeight="1" x14ac:dyDescent="0.2">
      <c r="A168" s="20"/>
      <c r="B168" s="532" t="s">
        <v>1575</v>
      </c>
      <c r="C168" s="533">
        <v>2833.83</v>
      </c>
      <c r="D168" s="533">
        <v>3046.7</v>
      </c>
      <c r="E168" s="533">
        <v>1404.74</v>
      </c>
      <c r="F168" s="534">
        <v>733.1</v>
      </c>
      <c r="G168" s="21"/>
      <c r="H168" s="64"/>
      <c r="I168" s="64"/>
      <c r="J168" s="64"/>
      <c r="K168" s="64"/>
      <c r="L168" s="64"/>
      <c r="M168" s="64"/>
      <c r="N168" s="64"/>
      <c r="O168" s="64"/>
    </row>
    <row r="169" spans="1:15" s="1" customFormat="1" ht="15" customHeight="1" x14ac:dyDescent="0.2">
      <c r="A169" s="20"/>
      <c r="B169" s="324" t="s">
        <v>1576</v>
      </c>
      <c r="C169" s="533">
        <v>0</v>
      </c>
      <c r="D169" s="533">
        <v>0</v>
      </c>
      <c r="E169" s="533">
        <v>0</v>
      </c>
      <c r="F169" s="534">
        <v>0</v>
      </c>
      <c r="G169" s="21"/>
      <c r="H169" s="64"/>
      <c r="I169" s="64"/>
      <c r="J169" s="64"/>
      <c r="K169" s="64"/>
      <c r="L169" s="64"/>
      <c r="M169" s="64"/>
      <c r="N169" s="64"/>
      <c r="O169" s="64"/>
    </row>
    <row r="170" spans="1:15" s="1" customFormat="1" ht="15" customHeight="1" x14ac:dyDescent="0.2">
      <c r="A170" s="20"/>
      <c r="B170" s="324" t="s">
        <v>1557</v>
      </c>
      <c r="C170" s="533">
        <v>2833.83</v>
      </c>
      <c r="D170" s="533">
        <v>3046.7</v>
      </c>
      <c r="E170" s="533">
        <v>1404.74</v>
      </c>
      <c r="F170" s="534">
        <v>733.1</v>
      </c>
      <c r="G170" s="21"/>
      <c r="H170" s="64"/>
      <c r="I170" s="64"/>
      <c r="J170" s="64"/>
      <c r="K170" s="64"/>
      <c r="L170" s="64"/>
      <c r="M170" s="64"/>
      <c r="N170" s="64"/>
      <c r="O170" s="64"/>
    </row>
    <row r="171" spans="1:15" s="1" customFormat="1" ht="15" customHeight="1" x14ac:dyDescent="0.2">
      <c r="A171" s="20"/>
      <c r="B171" s="532" t="s">
        <v>1577</v>
      </c>
      <c r="C171" s="533"/>
      <c r="D171" s="533"/>
      <c r="E171" s="533"/>
      <c r="F171" s="534"/>
      <c r="G171" s="21"/>
      <c r="H171" s="64"/>
      <c r="I171" s="64"/>
      <c r="J171" s="64"/>
      <c r="K171" s="64"/>
      <c r="L171" s="64"/>
      <c r="M171" s="64"/>
      <c r="N171" s="64"/>
      <c r="O171" s="64"/>
    </row>
    <row r="172" spans="1:15" s="1" customFormat="1" ht="15" customHeight="1" x14ac:dyDescent="0.2">
      <c r="A172" s="20"/>
      <c r="B172" s="324" t="s">
        <v>1578</v>
      </c>
      <c r="C172" s="533">
        <v>0</v>
      </c>
      <c r="D172" s="533">
        <v>0</v>
      </c>
      <c r="E172" s="533">
        <v>0</v>
      </c>
      <c r="F172" s="534">
        <v>0</v>
      </c>
      <c r="G172" s="21"/>
      <c r="H172" s="64"/>
      <c r="I172" s="64"/>
      <c r="J172" s="64"/>
      <c r="K172" s="64"/>
      <c r="L172" s="64"/>
      <c r="M172" s="64"/>
      <c r="N172" s="64"/>
      <c r="O172" s="64"/>
    </row>
    <row r="173" spans="1:15" s="1" customFormat="1" ht="35.1" customHeight="1" x14ac:dyDescent="0.2">
      <c r="A173" s="20"/>
      <c r="B173" s="324" t="s">
        <v>1579</v>
      </c>
      <c r="C173" s="533">
        <v>0</v>
      </c>
      <c r="D173" s="533">
        <v>0</v>
      </c>
      <c r="E173" s="533">
        <v>0</v>
      </c>
      <c r="F173" s="534">
        <v>0</v>
      </c>
      <c r="G173" s="21"/>
      <c r="H173" s="64"/>
      <c r="I173" s="64"/>
      <c r="J173" s="64"/>
      <c r="K173" s="64"/>
      <c r="L173" s="64"/>
      <c r="M173" s="64"/>
      <c r="N173" s="64"/>
      <c r="O173" s="64"/>
    </row>
    <row r="174" spans="1:15" s="1" customFormat="1" ht="35.1" customHeight="1" x14ac:dyDescent="0.2">
      <c r="A174" s="20"/>
      <c r="B174" s="324" t="s">
        <v>1580</v>
      </c>
      <c r="C174" s="533">
        <v>0</v>
      </c>
      <c r="D174" s="533">
        <v>0</v>
      </c>
      <c r="E174" s="533">
        <v>0</v>
      </c>
      <c r="F174" s="534">
        <v>0</v>
      </c>
      <c r="G174" s="21"/>
      <c r="H174" s="64"/>
      <c r="I174" s="64"/>
      <c r="J174" s="64"/>
      <c r="K174" s="64"/>
      <c r="L174" s="64"/>
      <c r="M174" s="64"/>
      <c r="N174" s="64"/>
      <c r="O174" s="64"/>
    </row>
    <row r="175" spans="1:15" s="1" customFormat="1" ht="54.95" customHeight="1" x14ac:dyDescent="0.2">
      <c r="A175" s="20"/>
      <c r="B175" s="324" t="s">
        <v>1581</v>
      </c>
      <c r="C175" s="533">
        <v>2833.83</v>
      </c>
      <c r="D175" s="533">
        <v>3046.7</v>
      </c>
      <c r="E175" s="533">
        <v>1404.74</v>
      </c>
      <c r="F175" s="534">
        <v>733.1</v>
      </c>
      <c r="G175" s="21"/>
      <c r="H175" s="64"/>
      <c r="I175" s="64"/>
      <c r="J175" s="64"/>
      <c r="K175" s="64"/>
      <c r="L175" s="64"/>
      <c r="M175" s="64"/>
      <c r="N175" s="64"/>
      <c r="O175" s="64"/>
    </row>
    <row r="176" spans="1:15" s="1" customFormat="1" ht="15" customHeight="1" x14ac:dyDescent="0.2">
      <c r="A176" s="20"/>
      <c r="B176" s="277" t="s">
        <v>310</v>
      </c>
      <c r="C176" s="277"/>
      <c r="D176" s="277"/>
      <c r="E176" s="277"/>
      <c r="F176" s="277"/>
      <c r="G176" s="21"/>
      <c r="H176" s="64"/>
      <c r="I176" s="64"/>
      <c r="J176" s="64"/>
      <c r="K176" s="64"/>
      <c r="L176" s="64"/>
      <c r="M176" s="64"/>
      <c r="N176" s="64"/>
      <c r="O176" s="64"/>
    </row>
    <row r="177" spans="1:29" s="1" customFormat="1" ht="30" customHeight="1" x14ac:dyDescent="0.2">
      <c r="A177" s="20"/>
      <c r="B177" s="672" t="s">
        <v>1571</v>
      </c>
      <c r="C177" s="673">
        <v>0</v>
      </c>
      <c r="D177" s="673">
        <v>0</v>
      </c>
      <c r="E177" s="673"/>
      <c r="F177" s="674"/>
      <c r="G177" s="21"/>
      <c r="H177" s="64"/>
      <c r="I177" s="64"/>
      <c r="J177" s="64"/>
      <c r="K177" s="64"/>
      <c r="L177" s="64"/>
      <c r="M177" s="64"/>
      <c r="N177" s="64"/>
      <c r="O177" s="64"/>
    </row>
    <row r="178" spans="1:29" s="1" customFormat="1" ht="15" customHeight="1" x14ac:dyDescent="0.2">
      <c r="A178" s="20"/>
      <c r="B178" s="324" t="s">
        <v>1555</v>
      </c>
      <c r="C178" s="559">
        <v>0</v>
      </c>
      <c r="D178" s="559">
        <v>0</v>
      </c>
      <c r="E178" s="559"/>
      <c r="F178" s="542"/>
      <c r="G178" s="21"/>
      <c r="H178" s="64"/>
      <c r="I178" s="64"/>
      <c r="J178" s="64"/>
      <c r="K178" s="64"/>
      <c r="L178" s="64"/>
      <c r="M178" s="64"/>
      <c r="N178" s="64"/>
      <c r="O178" s="64"/>
    </row>
    <row r="179" spans="1:29" s="1" customFormat="1" ht="15" customHeight="1" x14ac:dyDescent="0.2">
      <c r="A179" s="20"/>
      <c r="B179" s="324" t="s">
        <v>1572</v>
      </c>
      <c r="C179" s="559">
        <v>0</v>
      </c>
      <c r="D179" s="559">
        <v>0</v>
      </c>
      <c r="E179" s="559"/>
      <c r="F179" s="542"/>
      <c r="G179" s="21"/>
      <c r="H179" s="64"/>
      <c r="I179" s="64"/>
      <c r="J179" s="64"/>
      <c r="K179" s="64"/>
      <c r="L179" s="64"/>
      <c r="M179" s="64"/>
      <c r="N179" s="64"/>
      <c r="O179" s="64"/>
    </row>
    <row r="180" spans="1:29" s="1" customFormat="1" ht="15" customHeight="1" x14ac:dyDescent="0.2">
      <c r="A180" s="20"/>
      <c r="B180" s="324" t="s">
        <v>1573</v>
      </c>
      <c r="C180" s="559">
        <v>0</v>
      </c>
      <c r="D180" s="559">
        <v>0</v>
      </c>
      <c r="E180" s="559"/>
      <c r="F180" s="542"/>
      <c r="G180" s="21"/>
      <c r="H180" s="64"/>
      <c r="I180" s="64"/>
      <c r="J180" s="64"/>
      <c r="K180" s="64"/>
      <c r="L180" s="64"/>
      <c r="M180" s="64"/>
      <c r="N180" s="64"/>
      <c r="O180" s="64"/>
    </row>
    <row r="181" spans="1:29" s="1" customFormat="1" ht="15" customHeight="1" x14ac:dyDescent="0.2">
      <c r="A181" s="20"/>
      <c r="B181" s="324" t="s">
        <v>1574</v>
      </c>
      <c r="C181" s="559">
        <v>0</v>
      </c>
      <c r="D181" s="559">
        <v>0</v>
      </c>
      <c r="E181" s="559"/>
      <c r="F181" s="542"/>
      <c r="G181" s="21"/>
      <c r="H181" s="64"/>
      <c r="I181" s="64"/>
      <c r="J181" s="64"/>
      <c r="K181" s="64"/>
      <c r="L181" s="64"/>
      <c r="M181" s="64"/>
      <c r="N181" s="64"/>
      <c r="O181" s="64"/>
    </row>
    <row r="182" spans="1:29" s="1" customFormat="1" ht="15" customHeight="1" x14ac:dyDescent="0.2">
      <c r="A182" s="20"/>
      <c r="B182" s="532" t="s">
        <v>1575</v>
      </c>
      <c r="C182" s="559">
        <v>0</v>
      </c>
      <c r="D182" s="559">
        <v>0</v>
      </c>
      <c r="E182" s="559"/>
      <c r="F182" s="542"/>
      <c r="G182" s="21"/>
      <c r="H182" s="64"/>
      <c r="I182" s="64"/>
      <c r="J182" s="64"/>
      <c r="K182" s="64"/>
      <c r="L182" s="64"/>
      <c r="M182" s="64"/>
      <c r="N182" s="64"/>
      <c r="O182" s="64"/>
    </row>
    <row r="183" spans="1:29" s="1" customFormat="1" ht="15" customHeight="1" x14ac:dyDescent="0.2">
      <c r="A183" s="20"/>
      <c r="B183" s="324" t="s">
        <v>1576</v>
      </c>
      <c r="C183" s="559">
        <v>0</v>
      </c>
      <c r="D183" s="559">
        <v>0</v>
      </c>
      <c r="E183" s="559"/>
      <c r="F183" s="542"/>
      <c r="G183" s="21"/>
      <c r="H183" s="64"/>
      <c r="I183" s="64"/>
      <c r="J183" s="64"/>
      <c r="K183" s="64"/>
      <c r="L183" s="64"/>
      <c r="M183" s="64"/>
      <c r="N183" s="64"/>
      <c r="O183" s="64"/>
    </row>
    <row r="184" spans="1:29" s="1" customFormat="1" ht="15" customHeight="1" x14ac:dyDescent="0.2">
      <c r="A184" s="20"/>
      <c r="B184" s="324" t="s">
        <v>1557</v>
      </c>
      <c r="C184" s="559">
        <v>0</v>
      </c>
      <c r="D184" s="559">
        <v>0</v>
      </c>
      <c r="E184" s="559"/>
      <c r="F184" s="542"/>
      <c r="G184" s="21"/>
      <c r="H184" s="64"/>
      <c r="I184" s="64"/>
      <c r="J184" s="64"/>
      <c r="K184" s="64"/>
      <c r="L184" s="64"/>
      <c r="M184" s="64"/>
      <c r="N184" s="64"/>
      <c r="O184" s="64"/>
    </row>
    <row r="185" spans="1:29" s="1" customFormat="1" ht="15" customHeight="1" x14ac:dyDescent="0.2">
      <c r="A185" s="20"/>
      <c r="B185" s="532" t="s">
        <v>1577</v>
      </c>
      <c r="C185" s="559"/>
      <c r="D185" s="559"/>
      <c r="E185" s="559"/>
      <c r="F185" s="542"/>
      <c r="G185" s="21"/>
      <c r="H185" s="64"/>
      <c r="I185" s="64"/>
      <c r="J185" s="64"/>
      <c r="K185" s="64"/>
      <c r="L185" s="64"/>
      <c r="M185" s="64"/>
      <c r="N185" s="64"/>
      <c r="O185" s="64"/>
    </row>
    <row r="186" spans="1:29" s="1" customFormat="1" ht="15" customHeight="1" x14ac:dyDescent="0.2">
      <c r="A186" s="20"/>
      <c r="B186" s="324" t="s">
        <v>1578</v>
      </c>
      <c r="C186" s="559">
        <v>0</v>
      </c>
      <c r="D186" s="559">
        <v>0</v>
      </c>
      <c r="E186" s="559"/>
      <c r="F186" s="542"/>
      <c r="G186" s="21"/>
      <c r="H186" s="64"/>
      <c r="I186" s="64"/>
      <c r="J186" s="64"/>
      <c r="K186" s="64"/>
      <c r="L186" s="64"/>
      <c r="M186" s="64"/>
      <c r="N186" s="64"/>
      <c r="O186" s="64"/>
    </row>
    <row r="187" spans="1:29" s="1" customFormat="1" ht="35.1" customHeight="1" x14ac:dyDescent="0.2">
      <c r="A187" s="20"/>
      <c r="B187" s="324" t="s">
        <v>1579</v>
      </c>
      <c r="C187" s="559">
        <v>0</v>
      </c>
      <c r="D187" s="559">
        <v>0</v>
      </c>
      <c r="E187" s="559"/>
      <c r="F187" s="542"/>
      <c r="G187" s="21"/>
      <c r="H187" s="64"/>
      <c r="I187" s="64"/>
      <c r="J187" s="64"/>
      <c r="K187" s="64"/>
      <c r="L187" s="64"/>
      <c r="M187" s="64"/>
      <c r="N187" s="64"/>
      <c r="O187" s="64"/>
    </row>
    <row r="188" spans="1:29" s="1" customFormat="1" ht="35.1" customHeight="1" x14ac:dyDescent="0.2">
      <c r="A188" s="20"/>
      <c r="B188" s="324" t="s">
        <v>1580</v>
      </c>
      <c r="C188" s="559">
        <v>0</v>
      </c>
      <c r="D188" s="559">
        <v>0</v>
      </c>
      <c r="E188" s="559"/>
      <c r="F188" s="542"/>
      <c r="G188" s="21"/>
      <c r="H188" s="64"/>
      <c r="I188" s="64"/>
      <c r="J188" s="64"/>
      <c r="K188" s="64"/>
      <c r="L188" s="64"/>
      <c r="M188" s="64"/>
      <c r="N188" s="64"/>
      <c r="O188" s="64"/>
    </row>
    <row r="189" spans="1:29" s="16" customFormat="1" ht="65.099999999999994" customHeight="1" x14ac:dyDescent="0.2">
      <c r="A189" s="20"/>
      <c r="B189" s="568" t="s">
        <v>1581</v>
      </c>
      <c r="C189" s="561">
        <v>0</v>
      </c>
      <c r="D189" s="561">
        <v>0</v>
      </c>
      <c r="E189" s="561"/>
      <c r="F189" s="588"/>
      <c r="G189" s="20"/>
      <c r="H189" s="20"/>
      <c r="I189" s="1"/>
      <c r="J189" s="1"/>
      <c r="K189" s="1"/>
      <c r="L189" s="1"/>
      <c r="M189" s="1"/>
      <c r="N189" s="1"/>
      <c r="O189" s="1"/>
      <c r="P189" s="1"/>
      <c r="Q189" s="1"/>
      <c r="R189" s="1"/>
      <c r="S189" s="1"/>
      <c r="T189" s="1"/>
      <c r="U189" s="1"/>
      <c r="V189" s="1"/>
      <c r="W189" s="1"/>
      <c r="X189" s="1"/>
      <c r="Y189" s="1"/>
      <c r="Z189" s="1"/>
      <c r="AA189" s="1"/>
      <c r="AB189" s="1"/>
      <c r="AC189" s="1"/>
    </row>
    <row r="190" spans="1:29" s="16" customFormat="1" ht="99.95" customHeight="1" x14ac:dyDescent="0.2">
      <c r="A190" s="20"/>
      <c r="B190" s="685" t="s">
        <v>1582</v>
      </c>
      <c r="C190" s="685"/>
      <c r="D190" s="685"/>
      <c r="E190" s="685"/>
      <c r="F190" s="685"/>
      <c r="G190" s="20"/>
      <c r="H190" s="20"/>
      <c r="I190" s="1"/>
      <c r="J190" s="1"/>
      <c r="K190" s="1"/>
      <c r="L190" s="1"/>
      <c r="M190" s="1"/>
      <c r="N190" s="1"/>
      <c r="O190" s="1"/>
      <c r="P190" s="1"/>
      <c r="Q190" s="1"/>
      <c r="R190" s="1"/>
      <c r="S190" s="1"/>
      <c r="T190" s="1"/>
      <c r="U190" s="1"/>
      <c r="V190" s="1"/>
      <c r="W190" s="1"/>
      <c r="X190" s="1"/>
      <c r="Y190" s="1"/>
      <c r="Z190" s="1"/>
      <c r="AA190" s="1"/>
      <c r="AB190" s="1"/>
      <c r="AC190" s="1"/>
    </row>
    <row r="191" spans="1:29" s="16" customFormat="1" ht="15" customHeight="1" x14ac:dyDescent="0.2">
      <c r="A191" s="20"/>
      <c r="B191" s="25"/>
      <c r="E191" s="20"/>
      <c r="F191" s="20"/>
      <c r="G191" s="20"/>
      <c r="H191" s="20"/>
      <c r="I191" s="1"/>
      <c r="J191" s="1"/>
      <c r="K191" s="1"/>
      <c r="L191" s="1"/>
      <c r="M191" s="1"/>
      <c r="N191" s="1"/>
      <c r="O191" s="1"/>
      <c r="P191" s="1"/>
      <c r="Q191" s="1"/>
      <c r="R191" s="1"/>
      <c r="S191" s="1"/>
      <c r="T191" s="1"/>
      <c r="U191" s="1"/>
      <c r="V191" s="1"/>
      <c r="W191" s="1"/>
      <c r="X191" s="1"/>
      <c r="Y191" s="1"/>
      <c r="Z191" s="1"/>
      <c r="AA191" s="1"/>
      <c r="AB191" s="1"/>
      <c r="AC191" s="1"/>
    </row>
    <row r="192" spans="1:29" ht="15" customHeight="1" x14ac:dyDescent="0.3">
      <c r="B192" s="698" t="s">
        <v>1583</v>
      </c>
      <c r="C192" s="698"/>
      <c r="D192" s="698"/>
      <c r="E192" s="698"/>
      <c r="F192" s="166"/>
      <c r="G192" s="166"/>
    </row>
    <row r="193" spans="2:6" ht="15" customHeight="1" x14ac:dyDescent="0.25">
      <c r="B193" s="204" t="s">
        <v>280</v>
      </c>
      <c r="C193" s="28"/>
      <c r="D193" s="28"/>
      <c r="E193" s="28"/>
    </row>
    <row r="195" spans="2:6" ht="15" customHeight="1" x14ac:dyDescent="0.25">
      <c r="B195" s="537" t="s">
        <v>1584</v>
      </c>
      <c r="C195" s="537" t="s">
        <v>458</v>
      </c>
      <c r="D195" s="537" t="s">
        <v>459</v>
      </c>
      <c r="E195" s="537" t="s">
        <v>1585</v>
      </c>
      <c r="F195" s="537" t="s">
        <v>461</v>
      </c>
    </row>
    <row r="196" spans="2:6" ht="15" customHeight="1" x14ac:dyDescent="0.25">
      <c r="B196" s="277" t="s">
        <v>317</v>
      </c>
      <c r="C196" s="595"/>
      <c r="D196" s="277"/>
      <c r="E196" s="277"/>
      <c r="F196" s="277"/>
    </row>
    <row r="197" spans="2:6" ht="15" customHeight="1" x14ac:dyDescent="0.25">
      <c r="B197" s="309" t="s">
        <v>1586</v>
      </c>
      <c r="C197" s="366">
        <v>3527.01</v>
      </c>
      <c r="D197" s="366">
        <v>2295.1799999999998</v>
      </c>
      <c r="E197" s="366">
        <v>2374.2600000000002</v>
      </c>
      <c r="F197" s="592">
        <v>2567.54</v>
      </c>
    </row>
    <row r="198" spans="2:6" ht="30" customHeight="1" x14ac:dyDescent="0.25">
      <c r="B198" s="309" t="s">
        <v>1587</v>
      </c>
      <c r="C198" s="591" t="s">
        <v>291</v>
      </c>
      <c r="D198" s="585" t="s">
        <v>291</v>
      </c>
      <c r="E198" s="583" t="s">
        <v>291</v>
      </c>
      <c r="F198" s="586" t="s">
        <v>291</v>
      </c>
    </row>
    <row r="199" spans="2:6" ht="15" customHeight="1" x14ac:dyDescent="0.25">
      <c r="B199" s="309" t="s">
        <v>1588</v>
      </c>
      <c r="C199" s="591">
        <v>9201.5550000000003</v>
      </c>
      <c r="D199" s="585">
        <v>7809.52</v>
      </c>
      <c r="E199" s="583">
        <v>2016.7</v>
      </c>
      <c r="F199" s="586">
        <v>2408.16</v>
      </c>
    </row>
    <row r="200" spans="2:6" ht="33.950000000000003" customHeight="1" x14ac:dyDescent="0.25">
      <c r="B200" s="309" t="s">
        <v>1589</v>
      </c>
      <c r="C200" s="583">
        <v>12728.565000000001</v>
      </c>
      <c r="D200" s="585">
        <v>10104.700000000001</v>
      </c>
      <c r="E200" s="583">
        <v>4390.96</v>
      </c>
      <c r="F200" s="586">
        <v>4975.7</v>
      </c>
    </row>
    <row r="201" spans="2:6" ht="35.1" customHeight="1" x14ac:dyDescent="0.25">
      <c r="B201" s="599" t="s">
        <v>1590</v>
      </c>
      <c r="C201" s="596">
        <v>0.72290592065955583</v>
      </c>
      <c r="D201" s="597">
        <v>0.772860154185676</v>
      </c>
      <c r="E201" s="596">
        <v>0.45928453003443437</v>
      </c>
      <c r="F201" s="598">
        <v>0.48398416303233716</v>
      </c>
    </row>
    <row r="202" spans="2:6" ht="15" customHeight="1" x14ac:dyDescent="0.25">
      <c r="B202" s="277" t="s">
        <v>302</v>
      </c>
      <c r="C202" s="595"/>
      <c r="D202" s="277"/>
      <c r="E202" s="277"/>
      <c r="F202" s="277"/>
    </row>
    <row r="203" spans="2:6" ht="15" customHeight="1" x14ac:dyDescent="0.25">
      <c r="B203" s="309" t="s">
        <v>1586</v>
      </c>
      <c r="C203" s="366">
        <v>1188.3900000000001</v>
      </c>
      <c r="D203" s="366">
        <v>381.9</v>
      </c>
      <c r="E203" s="366">
        <v>1183.78</v>
      </c>
      <c r="F203" s="592">
        <v>1391.07</v>
      </c>
    </row>
    <row r="204" spans="2:6" ht="30" customHeight="1" x14ac:dyDescent="0.25">
      <c r="B204" s="310" t="s">
        <v>1587</v>
      </c>
      <c r="C204" s="591" t="s">
        <v>291</v>
      </c>
      <c r="D204" s="583" t="s">
        <v>291</v>
      </c>
      <c r="E204" s="585" t="s">
        <v>291</v>
      </c>
      <c r="F204" s="584" t="s">
        <v>291</v>
      </c>
    </row>
    <row r="205" spans="2:6" ht="15" customHeight="1" x14ac:dyDescent="0.25">
      <c r="B205" s="310" t="s">
        <v>1588</v>
      </c>
      <c r="C205" s="594">
        <v>1057.5250000000001</v>
      </c>
      <c r="D205" s="583">
        <v>585.67999999999995</v>
      </c>
      <c r="E205" s="585">
        <v>621.70000000000005</v>
      </c>
      <c r="F205" s="584">
        <v>1884.45</v>
      </c>
    </row>
    <row r="206" spans="2:6" ht="35.1" customHeight="1" x14ac:dyDescent="0.25">
      <c r="B206" s="310" t="s">
        <v>1589</v>
      </c>
      <c r="C206" s="591">
        <v>2245.915</v>
      </c>
      <c r="D206" s="583">
        <v>967.57999999999993</v>
      </c>
      <c r="E206" s="585">
        <v>1805.48</v>
      </c>
      <c r="F206" s="584">
        <v>3275.52</v>
      </c>
    </row>
    <row r="207" spans="2:6" ht="35.1" customHeight="1" x14ac:dyDescent="0.25">
      <c r="B207" s="587" t="s">
        <v>1590</v>
      </c>
      <c r="C207" s="596">
        <v>0.47086599448331756</v>
      </c>
      <c r="D207" s="596">
        <v>0.60530395419500194</v>
      </c>
      <c r="E207" s="597">
        <v>0.34434056317433592</v>
      </c>
      <c r="F207" s="600">
        <v>0.5753132327080891</v>
      </c>
    </row>
    <row r="208" spans="2:6" ht="15" customHeight="1" x14ac:dyDescent="0.25">
      <c r="B208" s="277" t="s">
        <v>306</v>
      </c>
      <c r="C208" s="277"/>
      <c r="D208" s="277"/>
      <c r="E208" s="277"/>
      <c r="F208" s="277"/>
    </row>
    <row r="209" spans="2:9" ht="15" customHeight="1" x14ac:dyDescent="0.25">
      <c r="B209" s="309" t="s">
        <v>1586</v>
      </c>
      <c r="C209" s="366">
        <v>1738.37</v>
      </c>
      <c r="D209" s="366">
        <v>1345.28</v>
      </c>
      <c r="E209" s="366">
        <v>1190.48</v>
      </c>
      <c r="F209" s="592">
        <v>1176.47</v>
      </c>
    </row>
    <row r="210" spans="2:9" ht="35.1" customHeight="1" x14ac:dyDescent="0.25">
      <c r="B210" s="310" t="s">
        <v>1587</v>
      </c>
      <c r="C210" s="366" t="s">
        <v>291</v>
      </c>
      <c r="D210" s="583" t="s">
        <v>291</v>
      </c>
      <c r="E210" s="585" t="s">
        <v>291</v>
      </c>
      <c r="F210" s="584" t="s">
        <v>291</v>
      </c>
    </row>
    <row r="211" spans="2:9" ht="15" customHeight="1" x14ac:dyDescent="0.25">
      <c r="B211" s="310" t="s">
        <v>1588</v>
      </c>
      <c r="C211" s="366">
        <v>1516.63</v>
      </c>
      <c r="D211" s="583">
        <v>1274.8399999999999</v>
      </c>
      <c r="E211" s="585">
        <v>1395</v>
      </c>
      <c r="F211" s="584">
        <v>523.71</v>
      </c>
    </row>
    <row r="212" spans="2:9" ht="35.1" customHeight="1" x14ac:dyDescent="0.25">
      <c r="B212" s="310" t="s">
        <v>1591</v>
      </c>
      <c r="C212" s="366">
        <v>3255</v>
      </c>
      <c r="D212" s="583">
        <v>2620.12</v>
      </c>
      <c r="E212" s="585">
        <v>2585.48</v>
      </c>
      <c r="F212" s="584">
        <v>1700.18</v>
      </c>
    </row>
    <row r="213" spans="2:9" ht="35.1" customHeight="1" x14ac:dyDescent="0.25">
      <c r="B213" s="587" t="s">
        <v>1590</v>
      </c>
      <c r="C213" s="597">
        <v>0.46593855606758838</v>
      </c>
      <c r="D213" s="596">
        <v>0.48655786757858416</v>
      </c>
      <c r="E213" s="597">
        <v>0.53955164998375538</v>
      </c>
      <c r="F213" s="600">
        <v>0.30803209071980614</v>
      </c>
    </row>
    <row r="214" spans="2:9" ht="15" customHeight="1" x14ac:dyDescent="0.25">
      <c r="B214" s="277" t="s">
        <v>310</v>
      </c>
      <c r="C214" s="277"/>
      <c r="D214" s="277"/>
      <c r="E214" s="277"/>
      <c r="F214" s="277"/>
    </row>
    <row r="215" spans="2:9" ht="15" customHeight="1" x14ac:dyDescent="0.25">
      <c r="B215" s="309" t="s">
        <v>1586</v>
      </c>
      <c r="C215" s="366">
        <v>600.25</v>
      </c>
      <c r="D215" s="366">
        <v>568</v>
      </c>
      <c r="E215" s="675">
        <v>0</v>
      </c>
      <c r="F215" s="676">
        <v>0</v>
      </c>
    </row>
    <row r="216" spans="2:9" ht="35.1" customHeight="1" x14ac:dyDescent="0.25">
      <c r="B216" s="310" t="s">
        <v>1587</v>
      </c>
      <c r="C216" s="366" t="s">
        <v>291</v>
      </c>
      <c r="D216" s="585" t="s">
        <v>291</v>
      </c>
      <c r="E216" s="677">
        <v>0</v>
      </c>
      <c r="F216" s="678">
        <v>0</v>
      </c>
    </row>
    <row r="217" spans="2:9" ht="15" customHeight="1" x14ac:dyDescent="0.25">
      <c r="B217" s="310" t="s">
        <v>1588</v>
      </c>
      <c r="C217" s="366">
        <v>6627.4</v>
      </c>
      <c r="D217" s="583">
        <v>5949</v>
      </c>
      <c r="E217" s="677"/>
      <c r="F217" s="678"/>
    </row>
    <row r="218" spans="2:9" ht="35.1" customHeight="1" x14ac:dyDescent="0.25">
      <c r="B218" s="310" t="s">
        <v>1589</v>
      </c>
      <c r="C218" s="366">
        <v>7227.65</v>
      </c>
      <c r="D218" s="583">
        <v>6517</v>
      </c>
      <c r="E218" s="677"/>
      <c r="F218" s="678"/>
    </row>
    <row r="219" spans="2:9" ht="35.1" customHeight="1" x14ac:dyDescent="0.25">
      <c r="B219" s="310" t="s">
        <v>1590</v>
      </c>
      <c r="C219" s="593">
        <v>0.91695087614923243</v>
      </c>
      <c r="D219" s="593">
        <v>0.91284333282185059</v>
      </c>
      <c r="E219" s="679"/>
      <c r="F219" s="680"/>
    </row>
    <row r="220" spans="2:9" ht="86.1" customHeight="1" x14ac:dyDescent="0.25">
      <c r="B220" s="685" t="s">
        <v>1592</v>
      </c>
      <c r="C220" s="685"/>
      <c r="D220" s="685"/>
      <c r="E220" s="685"/>
      <c r="F220" s="685"/>
    </row>
    <row r="222" spans="2:9" ht="15" customHeight="1" x14ac:dyDescent="0.3">
      <c r="B222" s="206" t="s">
        <v>281</v>
      </c>
      <c r="C222" s="206"/>
      <c r="D222" s="206"/>
      <c r="E222" s="206"/>
      <c r="F222" s="206"/>
      <c r="G222" s="206"/>
      <c r="H222" s="83"/>
      <c r="I222" s="83"/>
    </row>
    <row r="223" spans="2:9" ht="15" customHeight="1" x14ac:dyDescent="0.25">
      <c r="B223" s="204" t="s">
        <v>282</v>
      </c>
      <c r="C223" s="28"/>
      <c r="D223" s="28"/>
      <c r="E223" s="28"/>
      <c r="F223" s="28"/>
      <c r="G223" s="28"/>
      <c r="H223" s="28"/>
      <c r="I223" s="28"/>
    </row>
    <row r="225" spans="2:9" ht="15" customHeight="1" x14ac:dyDescent="0.25">
      <c r="B225" s="421" t="s">
        <v>444</v>
      </c>
      <c r="C225" s="410" t="s">
        <v>302</v>
      </c>
      <c r="D225" s="410" t="s">
        <v>306</v>
      </c>
      <c r="E225" s="421" t="s">
        <v>310</v>
      </c>
    </row>
    <row r="226" spans="2:9" ht="35.1" customHeight="1" x14ac:dyDescent="0.25">
      <c r="B226" s="181" t="s">
        <v>1593</v>
      </c>
      <c r="C226" s="181" t="s">
        <v>527</v>
      </c>
      <c r="D226" s="181" t="s">
        <v>527</v>
      </c>
      <c r="E226" s="181" t="s">
        <v>527</v>
      </c>
    </row>
    <row r="227" spans="2:9" ht="24.95" customHeight="1" x14ac:dyDescent="0.25">
      <c r="B227" s="181" t="s">
        <v>1594</v>
      </c>
      <c r="C227" s="181" t="s">
        <v>291</v>
      </c>
      <c r="D227" s="181" t="s">
        <v>291</v>
      </c>
      <c r="E227" s="181" t="s">
        <v>291</v>
      </c>
    </row>
    <row r="228" spans="2:9" ht="20.100000000000001" customHeight="1" x14ac:dyDescent="0.25">
      <c r="B228" s="181" t="s">
        <v>1595</v>
      </c>
      <c r="C228" s="181" t="s">
        <v>291</v>
      </c>
      <c r="D228" s="181" t="s">
        <v>291</v>
      </c>
      <c r="E228" s="181" t="s">
        <v>291</v>
      </c>
    </row>
    <row r="229" spans="2:9" ht="33.950000000000003" customHeight="1" x14ac:dyDescent="0.25">
      <c r="B229" s="181" t="s">
        <v>1596</v>
      </c>
      <c r="C229" s="181" t="s">
        <v>291</v>
      </c>
      <c r="D229" s="181" t="s">
        <v>291</v>
      </c>
      <c r="E229" s="181" t="s">
        <v>291</v>
      </c>
    </row>
    <row r="230" spans="2:9" ht="65.099999999999994" customHeight="1" x14ac:dyDescent="0.25">
      <c r="B230" s="685" t="s">
        <v>1597</v>
      </c>
      <c r="C230" s="685"/>
      <c r="D230" s="685"/>
      <c r="E230" s="685"/>
    </row>
    <row r="232" spans="2:9" ht="15" customHeight="1" x14ac:dyDescent="0.3">
      <c r="B232" s="206" t="s">
        <v>283</v>
      </c>
      <c r="C232" s="206"/>
      <c r="D232" s="206"/>
      <c r="E232" s="206"/>
      <c r="F232" s="206"/>
      <c r="G232" s="206"/>
      <c r="H232" s="83"/>
      <c r="I232" s="83"/>
    </row>
    <row r="233" spans="2:9" ht="15" customHeight="1" x14ac:dyDescent="0.25">
      <c r="B233" s="204" t="s">
        <v>284</v>
      </c>
      <c r="C233" s="28"/>
      <c r="D233" s="28"/>
      <c r="E233" s="28"/>
      <c r="F233" s="28"/>
      <c r="G233" s="28"/>
      <c r="H233" s="28"/>
      <c r="I233" s="28"/>
    </row>
    <row r="235" spans="2:9" ht="15" customHeight="1" x14ac:dyDescent="0.25">
      <c r="B235" s="410" t="s">
        <v>1598</v>
      </c>
      <c r="C235" s="410" t="s">
        <v>458</v>
      </c>
      <c r="D235" s="410" t="s">
        <v>459</v>
      </c>
      <c r="E235" s="410" t="s">
        <v>460</v>
      </c>
      <c r="F235" s="410" t="s">
        <v>461</v>
      </c>
    </row>
    <row r="236" spans="2:9" x14ac:dyDescent="0.25">
      <c r="B236" s="181" t="s">
        <v>1599</v>
      </c>
      <c r="C236" s="364">
        <v>561702</v>
      </c>
      <c r="D236" s="364">
        <v>408613</v>
      </c>
      <c r="E236" s="364">
        <v>328132</v>
      </c>
      <c r="F236" s="364">
        <v>242748</v>
      </c>
    </row>
    <row r="237" spans="2:9" x14ac:dyDescent="0.25">
      <c r="B237" s="181" t="s">
        <v>1600</v>
      </c>
      <c r="C237" s="364">
        <v>283494</v>
      </c>
      <c r="D237" s="364">
        <v>221999</v>
      </c>
      <c r="E237" s="364">
        <v>182755</v>
      </c>
      <c r="F237" s="364">
        <v>136009</v>
      </c>
    </row>
    <row r="238" spans="2:9" x14ac:dyDescent="0.25">
      <c r="B238" s="181" t="s">
        <v>1601</v>
      </c>
      <c r="C238" s="364">
        <v>3528.2100000000005</v>
      </c>
      <c r="D238" s="364">
        <f>D70</f>
        <v>3107</v>
      </c>
      <c r="E238" s="364">
        <f>E70</f>
        <v>4457.93</v>
      </c>
      <c r="F238" s="364">
        <f>F70</f>
        <v>3564.71</v>
      </c>
    </row>
    <row r="239" spans="2:9" x14ac:dyDescent="0.25">
      <c r="B239" s="181" t="s">
        <v>1602</v>
      </c>
      <c r="C239" s="601">
        <v>6.2812843821100873E-3</v>
      </c>
      <c r="D239" s="601">
        <f>D238/D236</f>
        <v>7.6037717840597334E-3</v>
      </c>
      <c r="E239" s="601">
        <f>E238/E236</f>
        <v>1.3585782550924628E-2</v>
      </c>
      <c r="F239" s="601">
        <f>F238/F236</f>
        <v>1.4684817176660569E-2</v>
      </c>
    </row>
    <row r="240" spans="2:9" x14ac:dyDescent="0.25">
      <c r="B240" s="181" t="s">
        <v>1603</v>
      </c>
      <c r="C240" s="602">
        <v>1.244121568710449E-2</v>
      </c>
      <c r="D240" s="602">
        <f>D238/D237</f>
        <v>1.3995558538551976E-2</v>
      </c>
      <c r="E240" s="602">
        <f>E238/E237</f>
        <v>2.439293042598014E-2</v>
      </c>
      <c r="F240" s="602">
        <f>F238/F237</f>
        <v>2.6209368497672948E-2</v>
      </c>
    </row>
    <row r="241" spans="2:9" ht="54.95" customHeight="1" x14ac:dyDescent="0.25">
      <c r="B241" s="685" t="s">
        <v>1604</v>
      </c>
      <c r="C241" s="685"/>
      <c r="D241" s="685"/>
      <c r="E241" s="685"/>
      <c r="F241" s="685"/>
    </row>
    <row r="242" spans="2:9" ht="15" customHeight="1" x14ac:dyDescent="0.25">
      <c r="B242" s="80"/>
      <c r="C242" s="80"/>
      <c r="D242" s="80"/>
      <c r="E242" s="80"/>
      <c r="F242" s="80"/>
    </row>
    <row r="243" spans="2:9" ht="15" customHeight="1" x14ac:dyDescent="0.3">
      <c r="B243" s="403" t="s">
        <v>285</v>
      </c>
      <c r="C243" s="403"/>
      <c r="D243" s="403"/>
      <c r="E243" s="403"/>
      <c r="F243" s="403"/>
      <c r="G243" s="403"/>
      <c r="H243" s="402"/>
      <c r="I243" s="402"/>
    </row>
    <row r="244" spans="2:9" ht="15" customHeight="1" x14ac:dyDescent="0.25">
      <c r="B244" s="204" t="s">
        <v>286</v>
      </c>
    </row>
    <row r="245" spans="2:9" ht="15" customHeight="1" x14ac:dyDescent="0.25">
      <c r="B245" s="27"/>
      <c r="C245" s="28"/>
      <c r="D245" s="28"/>
      <c r="E245" s="28"/>
      <c r="F245" s="28"/>
      <c r="G245" s="28"/>
      <c r="H245" s="28"/>
      <c r="I245" s="28"/>
    </row>
    <row r="246" spans="2:9" ht="15" customHeight="1" x14ac:dyDescent="0.25">
      <c r="B246" s="421" t="s">
        <v>444</v>
      </c>
      <c r="C246" s="410" t="s">
        <v>302</v>
      </c>
      <c r="D246" s="410" t="s">
        <v>306</v>
      </c>
      <c r="E246" s="421" t="s">
        <v>310</v>
      </c>
    </row>
    <row r="247" spans="2:9" ht="39.950000000000003" customHeight="1" x14ac:dyDescent="0.25">
      <c r="B247" s="181" t="s">
        <v>1605</v>
      </c>
      <c r="C247" s="181">
        <v>0</v>
      </c>
      <c r="D247" s="181" t="s">
        <v>1606</v>
      </c>
      <c r="E247" s="181">
        <v>0</v>
      </c>
    </row>
    <row r="248" spans="2:9" ht="20.100000000000001" customHeight="1" x14ac:dyDescent="0.25">
      <c r="B248" s="181" t="s">
        <v>1594</v>
      </c>
      <c r="C248" s="181" t="s">
        <v>291</v>
      </c>
      <c r="D248" s="181" t="s">
        <v>1607</v>
      </c>
      <c r="E248" s="181" t="s">
        <v>291</v>
      </c>
    </row>
    <row r="249" spans="2:9" ht="24.95" customHeight="1" x14ac:dyDescent="0.25">
      <c r="B249" s="181" t="s">
        <v>1595</v>
      </c>
      <c r="C249" s="181" t="s">
        <v>291</v>
      </c>
      <c r="D249" s="181" t="s">
        <v>1608</v>
      </c>
      <c r="E249" s="181" t="s">
        <v>291</v>
      </c>
    </row>
    <row r="250" spans="2:9" ht="35.1" customHeight="1" x14ac:dyDescent="0.25">
      <c r="B250" s="181" t="s">
        <v>1596</v>
      </c>
      <c r="C250" s="181" t="s">
        <v>291</v>
      </c>
      <c r="D250" s="181" t="s">
        <v>291</v>
      </c>
      <c r="E250" s="181" t="s">
        <v>291</v>
      </c>
    </row>
    <row r="251" spans="2:9" ht="65.099999999999994" customHeight="1" x14ac:dyDescent="0.25">
      <c r="B251" s="685" t="s">
        <v>1609</v>
      </c>
      <c r="C251" s="685"/>
      <c r="D251" s="685"/>
      <c r="E251" s="685"/>
    </row>
    <row r="253" spans="2:9" ht="15" customHeight="1" x14ac:dyDescent="0.3">
      <c r="B253" s="403" t="s">
        <v>287</v>
      </c>
      <c r="C253" s="403"/>
      <c r="D253" s="403"/>
      <c r="E253" s="403"/>
      <c r="F253" s="403"/>
      <c r="G253" s="403"/>
      <c r="H253" s="402"/>
      <c r="I253" s="402"/>
    </row>
    <row r="254" spans="2:9" ht="15" customHeight="1" x14ac:dyDescent="0.25">
      <c r="B254" s="204" t="s">
        <v>288</v>
      </c>
      <c r="C254" s="28"/>
      <c r="D254" s="28"/>
      <c r="E254" s="28"/>
      <c r="F254" s="28"/>
      <c r="G254" s="28"/>
      <c r="H254" s="87"/>
      <c r="I254" s="87"/>
    </row>
    <row r="256" spans="2:9" ht="15" customHeight="1" x14ac:dyDescent="0.25">
      <c r="B256" s="421" t="s">
        <v>444</v>
      </c>
      <c r="C256" s="410" t="s">
        <v>302</v>
      </c>
      <c r="D256" s="410" t="s">
        <v>306</v>
      </c>
      <c r="E256" s="421" t="s">
        <v>310</v>
      </c>
    </row>
    <row r="257" spans="2:5" ht="35.1" customHeight="1" x14ac:dyDescent="0.25">
      <c r="B257" s="181" t="s">
        <v>1610</v>
      </c>
      <c r="C257" s="219">
        <v>1</v>
      </c>
      <c r="D257" s="219">
        <v>1</v>
      </c>
      <c r="E257" s="181" t="s">
        <v>291</v>
      </c>
    </row>
    <row r="258" spans="2:5" ht="30" customHeight="1" x14ac:dyDescent="0.25">
      <c r="B258" s="181" t="s">
        <v>1611</v>
      </c>
      <c r="C258" s="219">
        <v>1</v>
      </c>
      <c r="D258" s="219">
        <v>1</v>
      </c>
      <c r="E258" s="181" t="s">
        <v>291</v>
      </c>
    </row>
  </sheetData>
  <mergeCells count="20">
    <mergeCell ref="B1:H1"/>
    <mergeCell ref="B3:E3"/>
    <mergeCell ref="C6:F6"/>
    <mergeCell ref="C8:F8"/>
    <mergeCell ref="C10:F10"/>
    <mergeCell ref="B230:E230"/>
    <mergeCell ref="B241:F241"/>
    <mergeCell ref="B251:E251"/>
    <mergeCell ref="C11:F11"/>
    <mergeCell ref="B39:E39"/>
    <mergeCell ref="B46:G46"/>
    <mergeCell ref="B48:E48"/>
    <mergeCell ref="B128:F128"/>
    <mergeCell ref="B130:E130"/>
    <mergeCell ref="B190:F190"/>
    <mergeCell ref="B192:E192"/>
    <mergeCell ref="B220:F220"/>
    <mergeCell ref="C12:F12"/>
    <mergeCell ref="C27:G27"/>
    <mergeCell ref="B28:E28"/>
  </mergeCells>
  <dataValidations disablePrompts="1" count="2">
    <dataValidation type="list" allowBlank="1" showInputMessage="1" showErrorMessage="1" sqref="E18:E21 D22" xr:uid="{48CB1AEE-E3E9-6746-A995-76B9A3E76308}">
      <formula1>Status</formula1>
    </dataValidation>
    <dataValidation type="list" allowBlank="1" showInputMessage="1" showErrorMessage="1" sqref="C44:G44 C226:E229 C247:C250" xr:uid="{239407B4-BF77-3C4B-8E07-EC859C4CBFA0}">
      <formula1>YesNo</formula1>
    </dataValidation>
  </dataValidations>
  <hyperlinks>
    <hyperlink ref="C14:G14" location="'ENV. &amp; BIODIVERSITY MGMT.'!A1" display="See Environment &amp; Biodiversity Management Section" xr:uid="{445DAC76-0792-E14F-985D-8AF6E0D7B7A1}"/>
    <hyperlink ref="C27:G27" location="'ENV. &amp; BIODIVERSITY MGMT.'!A1" display="See Environment &amp; Biodiversity Management Section" xr:uid="{44D941F0-BCEF-B247-BFE4-EB2472F756F1}"/>
  </hyperlinks>
  <pageMargins left="0.7" right="0.7" top="0.75" bottom="0.75" header="0.3" footer="0.3"/>
  <drawing r:id="rId1"/>
  <tableParts count="7">
    <tablePart r:id="rId2"/>
    <tablePart r:id="rId3"/>
    <tablePart r:id="rId4"/>
    <tablePart r:id="rId5"/>
    <tablePart r:id="rId6"/>
    <tablePart r:id="rId7"/>
    <tablePart r:id="rId8"/>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3747-4425-D04E-8A14-D543575B736E}">
  <dimension ref="A1:AC106"/>
  <sheetViews>
    <sheetView showGridLines="0" zoomScale="80" zoomScaleNormal="80" workbookViewId="0">
      <pane xSplit="3" ySplit="1" topLeftCell="D2" activePane="bottomRight" state="frozen"/>
      <selection pane="topRight" activeCell="D1" sqref="D1"/>
      <selection pane="bottomLeft" activeCell="A2" sqref="A2"/>
      <selection pane="bottomRight" activeCell="G15" sqref="G15"/>
    </sheetView>
  </sheetViews>
  <sheetFormatPr defaultColWidth="8.85546875" defaultRowHeight="15" customHeight="1" x14ac:dyDescent="0.25"/>
  <cols>
    <col min="1" max="1" width="5.85546875" style="20" customWidth="1"/>
    <col min="2" max="2" width="15" style="16" customWidth="1"/>
    <col min="3" max="3" width="39.28515625" style="16" customWidth="1"/>
    <col min="4" max="4" width="20.7109375" style="16" customWidth="1"/>
    <col min="5" max="5" width="72.7109375" style="20" customWidth="1"/>
    <col min="6" max="6" width="27.85546875" style="20" customWidth="1"/>
    <col min="7" max="8" width="50.85546875" style="20" customWidth="1"/>
    <col min="9" max="17" width="50.85546875" style="1" customWidth="1"/>
    <col min="18" max="29" width="8.85546875" style="1"/>
  </cols>
  <sheetData>
    <row r="1" spans="1:29" s="3" customFormat="1" ht="69.95" customHeight="1" x14ac:dyDescent="0.6">
      <c r="A1" s="19"/>
      <c r="B1" s="681" t="s">
        <v>1612</v>
      </c>
      <c r="C1" s="681"/>
      <c r="D1" s="681"/>
      <c r="E1" s="681"/>
      <c r="F1" s="681"/>
      <c r="G1" s="681"/>
      <c r="H1" s="681"/>
      <c r="I1" s="63"/>
      <c r="J1" s="63"/>
      <c r="K1" s="63"/>
      <c r="L1" s="63"/>
      <c r="M1" s="2"/>
      <c r="N1" s="2"/>
      <c r="O1" s="2"/>
      <c r="P1" s="2"/>
      <c r="Q1" s="2"/>
      <c r="R1" s="2"/>
      <c r="S1" s="2"/>
      <c r="T1" s="2"/>
      <c r="U1" s="2"/>
      <c r="V1" s="2"/>
      <c r="W1" s="2"/>
      <c r="X1" s="2"/>
      <c r="Y1" s="2"/>
      <c r="Z1" s="2"/>
      <c r="AA1" s="2"/>
      <c r="AB1" s="2"/>
      <c r="AC1" s="2"/>
    </row>
    <row r="2" spans="1:29" s="3" customFormat="1" ht="30" customHeight="1" x14ac:dyDescent="0.6">
      <c r="A2" s="19"/>
      <c r="B2" s="63"/>
      <c r="C2" s="63"/>
      <c r="D2" s="63"/>
      <c r="E2" s="63"/>
      <c r="F2" s="63"/>
      <c r="G2" s="63"/>
      <c r="H2" s="63"/>
      <c r="I2" s="63"/>
      <c r="J2" s="63"/>
      <c r="K2" s="63"/>
      <c r="L2" s="63"/>
      <c r="M2" s="2"/>
      <c r="N2" s="2"/>
      <c r="O2" s="2"/>
      <c r="P2" s="2"/>
      <c r="Q2" s="2"/>
      <c r="R2" s="2"/>
      <c r="S2" s="2"/>
      <c r="T2" s="2"/>
      <c r="U2" s="2"/>
      <c r="V2" s="2"/>
      <c r="W2" s="2"/>
      <c r="X2" s="2"/>
      <c r="Y2" s="2"/>
      <c r="Z2" s="2"/>
      <c r="AA2" s="2"/>
      <c r="AB2" s="2"/>
      <c r="AC2" s="2"/>
    </row>
    <row r="3" spans="1:29" s="3" customFormat="1" ht="21" customHeight="1" x14ac:dyDescent="0.6">
      <c r="A3" s="19"/>
      <c r="B3" s="494" t="s">
        <v>290</v>
      </c>
      <c r="C3" s="63"/>
      <c r="D3" s="63"/>
      <c r="E3" s="63"/>
      <c r="F3" s="63"/>
      <c r="G3" s="63"/>
      <c r="H3" s="63"/>
      <c r="I3" s="63"/>
      <c r="J3" s="63"/>
      <c r="K3" s="63"/>
      <c r="L3" s="63"/>
      <c r="M3" s="2"/>
      <c r="N3" s="2"/>
      <c r="O3" s="2"/>
      <c r="P3" s="2"/>
      <c r="Q3" s="2"/>
      <c r="R3" s="2"/>
      <c r="S3" s="2"/>
      <c r="T3" s="2"/>
      <c r="U3" s="2"/>
      <c r="V3" s="2"/>
      <c r="W3" s="2"/>
      <c r="X3" s="2"/>
      <c r="Y3" s="2"/>
      <c r="Z3" s="2"/>
      <c r="AA3" s="2"/>
      <c r="AB3" s="2"/>
      <c r="AC3" s="2"/>
    </row>
    <row r="4" spans="1:29" ht="8.1" customHeight="1" x14ac:dyDescent="0.25">
      <c r="B4" s="8"/>
      <c r="C4" s="8"/>
      <c r="D4" s="8"/>
      <c r="E4" s="61"/>
    </row>
    <row r="5" spans="1:29" ht="15" customHeight="1" x14ac:dyDescent="0.25">
      <c r="B5" s="495" t="s">
        <v>1613</v>
      </c>
      <c r="C5" s="496" t="s">
        <v>1614</v>
      </c>
      <c r="D5" s="496" t="s">
        <v>1615</v>
      </c>
      <c r="E5" s="496" t="s">
        <v>1616</v>
      </c>
      <c r="F5" s="497" t="s">
        <v>1617</v>
      </c>
      <c r="G5" s="496" t="s">
        <v>1618</v>
      </c>
      <c r="H5" s="498" t="s">
        <v>1619</v>
      </c>
    </row>
    <row r="6" spans="1:29" ht="84" customHeight="1" x14ac:dyDescent="0.25">
      <c r="B6" s="499" t="s">
        <v>1620</v>
      </c>
      <c r="C6" s="181" t="s">
        <v>1621</v>
      </c>
      <c r="D6" s="181" t="s">
        <v>438</v>
      </c>
      <c r="E6" s="221" t="s">
        <v>655</v>
      </c>
      <c r="F6" s="500" t="s">
        <v>542</v>
      </c>
      <c r="G6" s="221" t="s">
        <v>1622</v>
      </c>
      <c r="H6" s="501" t="s">
        <v>1623</v>
      </c>
    </row>
    <row r="7" spans="1:29" ht="30" customHeight="1" x14ac:dyDescent="0.25">
      <c r="B7" s="502" t="s">
        <v>1620</v>
      </c>
      <c r="C7" s="503" t="s">
        <v>1621</v>
      </c>
      <c r="D7" s="503" t="s">
        <v>438</v>
      </c>
      <c r="E7" s="504" t="s">
        <v>1624</v>
      </c>
      <c r="F7" s="505" t="s">
        <v>426</v>
      </c>
      <c r="G7" s="506" t="s">
        <v>658</v>
      </c>
      <c r="H7" s="507" t="s">
        <v>1623</v>
      </c>
    </row>
    <row r="8" spans="1:29" ht="30" customHeight="1" x14ac:dyDescent="0.25">
      <c r="B8" s="502" t="s">
        <v>1620</v>
      </c>
      <c r="C8" s="503" t="s">
        <v>1625</v>
      </c>
      <c r="D8" s="503" t="s">
        <v>424</v>
      </c>
      <c r="E8" s="504" t="s">
        <v>1626</v>
      </c>
      <c r="F8" s="505" t="s">
        <v>426</v>
      </c>
      <c r="G8" s="506" t="s">
        <v>1627</v>
      </c>
      <c r="H8" s="507" t="s">
        <v>1623</v>
      </c>
    </row>
    <row r="9" spans="1:29" ht="30" customHeight="1" x14ac:dyDescent="0.25">
      <c r="B9" s="502" t="s">
        <v>1620</v>
      </c>
      <c r="C9" s="503" t="s">
        <v>1625</v>
      </c>
      <c r="D9" s="503" t="s">
        <v>424</v>
      </c>
      <c r="E9" s="504" t="s">
        <v>1628</v>
      </c>
      <c r="F9" s="505" t="s">
        <v>542</v>
      </c>
      <c r="G9" s="506" t="s">
        <v>663</v>
      </c>
      <c r="H9" s="507" t="s">
        <v>1623</v>
      </c>
    </row>
    <row r="10" spans="1:29" ht="30" customHeight="1" x14ac:dyDescent="0.25">
      <c r="B10" s="502" t="s">
        <v>1620</v>
      </c>
      <c r="C10" s="503" t="s">
        <v>1625</v>
      </c>
      <c r="D10" s="503" t="s">
        <v>310</v>
      </c>
      <c r="E10" s="504" t="s">
        <v>1629</v>
      </c>
      <c r="F10" s="505" t="s">
        <v>426</v>
      </c>
      <c r="G10" s="506" t="s">
        <v>665</v>
      </c>
      <c r="H10" s="507" t="s">
        <v>1623</v>
      </c>
    </row>
    <row r="11" spans="1:29" ht="30" customHeight="1" x14ac:dyDescent="0.25">
      <c r="B11" s="502" t="s">
        <v>1620</v>
      </c>
      <c r="C11" s="503" t="s">
        <v>267</v>
      </c>
      <c r="D11" s="503" t="s">
        <v>424</v>
      </c>
      <c r="E11" s="504" t="s">
        <v>1630</v>
      </c>
      <c r="F11" s="505" t="s">
        <v>426</v>
      </c>
      <c r="G11" s="503" t="s">
        <v>1631</v>
      </c>
      <c r="H11" s="507" t="s">
        <v>1632</v>
      </c>
    </row>
    <row r="12" spans="1:29" ht="30" customHeight="1" x14ac:dyDescent="0.25">
      <c r="B12" s="502" t="s">
        <v>1620</v>
      </c>
      <c r="C12" s="503" t="s">
        <v>267</v>
      </c>
      <c r="D12" s="503" t="s">
        <v>424</v>
      </c>
      <c r="E12" s="504" t="s">
        <v>1633</v>
      </c>
      <c r="F12" s="505" t="s">
        <v>542</v>
      </c>
      <c r="G12" s="503" t="s">
        <v>1521</v>
      </c>
      <c r="H12" s="507" t="s">
        <v>1632</v>
      </c>
    </row>
    <row r="13" spans="1:29" ht="71.25" customHeight="1" x14ac:dyDescent="0.25">
      <c r="B13" s="502" t="s">
        <v>1620</v>
      </c>
      <c r="C13" s="503" t="s">
        <v>249</v>
      </c>
      <c r="D13" s="503" t="s">
        <v>424</v>
      </c>
      <c r="E13" s="503" t="s">
        <v>1634</v>
      </c>
      <c r="F13" s="508" t="s">
        <v>542</v>
      </c>
      <c r="G13" s="503" t="s">
        <v>1417</v>
      </c>
      <c r="H13" s="507" t="s">
        <v>1635</v>
      </c>
    </row>
    <row r="14" spans="1:29" ht="44.25" customHeight="1" x14ac:dyDescent="0.25">
      <c r="B14" s="502" t="s">
        <v>1620</v>
      </c>
      <c r="C14" s="503" t="s">
        <v>249</v>
      </c>
      <c r="D14" s="503" t="s">
        <v>424</v>
      </c>
      <c r="E14" s="503" t="s">
        <v>1636</v>
      </c>
      <c r="F14" s="508" t="s">
        <v>426</v>
      </c>
      <c r="G14" s="503" t="s">
        <v>1637</v>
      </c>
      <c r="H14" s="507" t="s">
        <v>1635</v>
      </c>
    </row>
    <row r="15" spans="1:29" ht="58.5" customHeight="1" x14ac:dyDescent="0.25">
      <c r="B15" s="502" t="s">
        <v>1620</v>
      </c>
      <c r="C15" s="503" t="s">
        <v>249</v>
      </c>
      <c r="D15" s="503" t="s">
        <v>424</v>
      </c>
      <c r="E15" s="503" t="s">
        <v>1420</v>
      </c>
      <c r="F15" s="508" t="s">
        <v>426</v>
      </c>
      <c r="G15" s="503" t="s">
        <v>1638</v>
      </c>
      <c r="H15" s="507" t="s">
        <v>1635</v>
      </c>
    </row>
    <row r="16" spans="1:29" ht="43.5" customHeight="1" x14ac:dyDescent="0.25">
      <c r="B16" s="502" t="s">
        <v>1620</v>
      </c>
      <c r="C16" s="503" t="s">
        <v>249</v>
      </c>
      <c r="D16" s="503" t="s">
        <v>310</v>
      </c>
      <c r="E16" s="503" t="s">
        <v>1639</v>
      </c>
      <c r="F16" s="508" t="s">
        <v>426</v>
      </c>
      <c r="G16" s="503" t="s">
        <v>1423</v>
      </c>
      <c r="H16" s="507" t="s">
        <v>1635</v>
      </c>
    </row>
    <row r="17" spans="2:8" ht="30" customHeight="1" x14ac:dyDescent="0.25">
      <c r="B17" s="502" t="s">
        <v>1620</v>
      </c>
      <c r="C17" s="503" t="s">
        <v>249</v>
      </c>
      <c r="D17" s="503" t="s">
        <v>310</v>
      </c>
      <c r="E17" s="503" t="s">
        <v>1424</v>
      </c>
      <c r="F17" s="508" t="s">
        <v>426</v>
      </c>
      <c r="G17" s="503" t="s">
        <v>1425</v>
      </c>
      <c r="H17" s="507" t="s">
        <v>1635</v>
      </c>
    </row>
    <row r="18" spans="2:8" ht="35.1" customHeight="1" x14ac:dyDescent="0.25">
      <c r="B18" s="502" t="s">
        <v>1620</v>
      </c>
      <c r="C18" s="503" t="s">
        <v>249</v>
      </c>
      <c r="D18" s="503" t="s">
        <v>310</v>
      </c>
      <c r="E18" s="503" t="s">
        <v>1426</v>
      </c>
      <c r="F18" s="508" t="s">
        <v>426</v>
      </c>
      <c r="G18" s="503" t="s">
        <v>1427</v>
      </c>
      <c r="H18" s="507" t="s">
        <v>1635</v>
      </c>
    </row>
    <row r="19" spans="2:8" ht="45" customHeight="1" x14ac:dyDescent="0.25">
      <c r="B19" s="502" t="s">
        <v>1620</v>
      </c>
      <c r="C19" s="503" t="s">
        <v>1640</v>
      </c>
      <c r="D19" s="503" t="s">
        <v>424</v>
      </c>
      <c r="E19" s="503" t="s">
        <v>1641</v>
      </c>
      <c r="F19" s="505" t="s">
        <v>542</v>
      </c>
      <c r="G19" s="506" t="s">
        <v>784</v>
      </c>
      <c r="H19" s="507" t="s">
        <v>1642</v>
      </c>
    </row>
    <row r="20" spans="2:8" ht="30" customHeight="1" x14ac:dyDescent="0.25">
      <c r="B20" s="502" t="s">
        <v>1620</v>
      </c>
      <c r="C20" s="503" t="s">
        <v>1640</v>
      </c>
      <c r="D20" s="503" t="s">
        <v>310</v>
      </c>
      <c r="E20" s="503" t="s">
        <v>1643</v>
      </c>
      <c r="F20" s="505" t="s">
        <v>426</v>
      </c>
      <c r="G20" s="506"/>
      <c r="H20" s="507" t="s">
        <v>1642</v>
      </c>
    </row>
    <row r="21" spans="2:8" ht="30" customHeight="1" x14ac:dyDescent="0.25">
      <c r="B21" s="502" t="s">
        <v>1644</v>
      </c>
      <c r="C21" s="503" t="s">
        <v>145</v>
      </c>
      <c r="D21" s="503" t="s">
        <v>424</v>
      </c>
      <c r="E21" s="503" t="s">
        <v>936</v>
      </c>
      <c r="F21" s="505" t="s">
        <v>426</v>
      </c>
      <c r="G21" s="503"/>
      <c r="H21" s="507" t="s">
        <v>1645</v>
      </c>
    </row>
    <row r="22" spans="2:8" ht="30" customHeight="1" x14ac:dyDescent="0.25">
      <c r="B22" s="502" t="s">
        <v>1644</v>
      </c>
      <c r="C22" s="503" t="s">
        <v>145</v>
      </c>
      <c r="D22" s="503" t="s">
        <v>424</v>
      </c>
      <c r="E22" s="503" t="s">
        <v>937</v>
      </c>
      <c r="F22" s="508" t="s">
        <v>426</v>
      </c>
      <c r="G22" s="503"/>
      <c r="H22" s="507" t="s">
        <v>1645</v>
      </c>
    </row>
    <row r="23" spans="2:8" ht="30" customHeight="1" x14ac:dyDescent="0.25">
      <c r="B23" s="502" t="s">
        <v>1644</v>
      </c>
      <c r="C23" s="503" t="s">
        <v>145</v>
      </c>
      <c r="D23" s="503" t="s">
        <v>424</v>
      </c>
      <c r="E23" s="503" t="s">
        <v>938</v>
      </c>
      <c r="F23" s="508" t="s">
        <v>426</v>
      </c>
      <c r="G23" s="503"/>
      <c r="H23" s="507" t="s">
        <v>1645</v>
      </c>
    </row>
    <row r="24" spans="2:8" ht="30" customHeight="1" x14ac:dyDescent="0.25">
      <c r="B24" s="502" t="s">
        <v>1644</v>
      </c>
      <c r="C24" s="503" t="s">
        <v>145</v>
      </c>
      <c r="D24" s="503" t="s">
        <v>424</v>
      </c>
      <c r="E24" s="503" t="s">
        <v>939</v>
      </c>
      <c r="F24" s="508" t="s">
        <v>426</v>
      </c>
      <c r="G24" s="503" t="s">
        <v>940</v>
      </c>
      <c r="H24" s="507" t="s">
        <v>1645</v>
      </c>
    </row>
    <row r="25" spans="2:8" ht="32.25" customHeight="1" x14ac:dyDescent="0.25">
      <c r="B25" s="502" t="s">
        <v>1644</v>
      </c>
      <c r="C25" s="503" t="s">
        <v>145</v>
      </c>
      <c r="D25" s="503" t="s">
        <v>424</v>
      </c>
      <c r="E25" s="503" t="s">
        <v>941</v>
      </c>
      <c r="F25" s="508" t="s">
        <v>542</v>
      </c>
      <c r="G25" s="503" t="s">
        <v>942</v>
      </c>
      <c r="H25" s="507" t="s">
        <v>1645</v>
      </c>
    </row>
    <row r="26" spans="2:8" ht="52.5" customHeight="1" x14ac:dyDescent="0.25">
      <c r="B26" s="502" t="s">
        <v>1644</v>
      </c>
      <c r="C26" s="503" t="s">
        <v>145</v>
      </c>
      <c r="D26" s="503" t="s">
        <v>424</v>
      </c>
      <c r="E26" s="503" t="s">
        <v>943</v>
      </c>
      <c r="F26" s="508" t="s">
        <v>542</v>
      </c>
      <c r="G26" s="503" t="s">
        <v>944</v>
      </c>
      <c r="H26" s="507" t="s">
        <v>1645</v>
      </c>
    </row>
    <row r="27" spans="2:8" ht="30" customHeight="1" x14ac:dyDescent="0.25">
      <c r="B27" s="502" t="s">
        <v>1644</v>
      </c>
      <c r="C27" s="503" t="s">
        <v>145</v>
      </c>
      <c r="D27" s="503" t="s">
        <v>310</v>
      </c>
      <c r="E27" s="503" t="s">
        <v>945</v>
      </c>
      <c r="F27" s="508" t="s">
        <v>426</v>
      </c>
      <c r="G27" s="503" t="s">
        <v>946</v>
      </c>
      <c r="H27" s="507" t="s">
        <v>1645</v>
      </c>
    </row>
    <row r="28" spans="2:8" ht="30" customHeight="1" x14ac:dyDescent="0.25">
      <c r="B28" s="502" t="s">
        <v>1644</v>
      </c>
      <c r="C28" s="503" t="s">
        <v>145</v>
      </c>
      <c r="D28" s="503" t="s">
        <v>310</v>
      </c>
      <c r="E28" s="503" t="s">
        <v>947</v>
      </c>
      <c r="F28" s="508" t="s">
        <v>426</v>
      </c>
      <c r="G28" s="503" t="s">
        <v>948</v>
      </c>
      <c r="H28" s="507" t="s">
        <v>1645</v>
      </c>
    </row>
    <row r="29" spans="2:8" ht="30" customHeight="1" x14ac:dyDescent="0.25">
      <c r="B29" s="502" t="s">
        <v>1644</v>
      </c>
      <c r="C29" s="503" t="s">
        <v>145</v>
      </c>
      <c r="D29" s="503" t="s">
        <v>310</v>
      </c>
      <c r="E29" s="503" t="s">
        <v>949</v>
      </c>
      <c r="F29" s="508" t="s">
        <v>426</v>
      </c>
      <c r="G29" s="503" t="s">
        <v>950</v>
      </c>
      <c r="H29" s="507" t="s">
        <v>1645</v>
      </c>
    </row>
    <row r="30" spans="2:8" ht="114" customHeight="1" x14ac:dyDescent="0.25">
      <c r="B30" s="502" t="s">
        <v>1644</v>
      </c>
      <c r="C30" s="503" t="s">
        <v>145</v>
      </c>
      <c r="D30" s="503" t="s">
        <v>310</v>
      </c>
      <c r="E30" s="503" t="s">
        <v>951</v>
      </c>
      <c r="F30" s="508" t="s">
        <v>426</v>
      </c>
      <c r="G30" s="503" t="s">
        <v>952</v>
      </c>
      <c r="H30" s="507" t="s">
        <v>1645</v>
      </c>
    </row>
    <row r="31" spans="2:8" ht="30" customHeight="1" x14ac:dyDescent="0.25">
      <c r="B31" s="502" t="s">
        <v>1644</v>
      </c>
      <c r="C31" s="503" t="s">
        <v>1646</v>
      </c>
      <c r="D31" s="503" t="s">
        <v>424</v>
      </c>
      <c r="E31" s="503" t="s">
        <v>859</v>
      </c>
      <c r="F31" s="509" t="s">
        <v>542</v>
      </c>
      <c r="G31" s="503" t="s">
        <v>1647</v>
      </c>
      <c r="H31" s="507" t="s">
        <v>1648</v>
      </c>
    </row>
    <row r="32" spans="2:8" ht="55.5" customHeight="1" x14ac:dyDescent="0.25">
      <c r="B32" s="502" t="s">
        <v>1644</v>
      </c>
      <c r="C32" s="503" t="s">
        <v>1646</v>
      </c>
      <c r="D32" s="503" t="s">
        <v>424</v>
      </c>
      <c r="E32" s="503" t="s">
        <v>861</v>
      </c>
      <c r="F32" s="509" t="s">
        <v>542</v>
      </c>
      <c r="G32" s="503" t="s">
        <v>862</v>
      </c>
      <c r="H32" s="507" t="s">
        <v>1648</v>
      </c>
    </row>
    <row r="33" spans="2:8" ht="30" customHeight="1" x14ac:dyDescent="0.25">
      <c r="B33" s="502" t="s">
        <v>1644</v>
      </c>
      <c r="C33" s="503" t="s">
        <v>1646</v>
      </c>
      <c r="D33" s="503" t="s">
        <v>424</v>
      </c>
      <c r="E33" s="503" t="s">
        <v>863</v>
      </c>
      <c r="F33" s="509" t="s">
        <v>864</v>
      </c>
      <c r="G33" s="503" t="s">
        <v>1649</v>
      </c>
      <c r="H33" s="507" t="s">
        <v>1648</v>
      </c>
    </row>
    <row r="34" spans="2:8" ht="30" customHeight="1" x14ac:dyDescent="0.25">
      <c r="B34" s="502" t="s">
        <v>1644</v>
      </c>
      <c r="C34" s="503" t="s">
        <v>1646</v>
      </c>
      <c r="D34" s="503" t="s">
        <v>424</v>
      </c>
      <c r="E34" s="503" t="s">
        <v>866</v>
      </c>
      <c r="F34" s="509" t="s">
        <v>542</v>
      </c>
      <c r="G34" s="503" t="s">
        <v>1650</v>
      </c>
      <c r="H34" s="507" t="s">
        <v>1648</v>
      </c>
    </row>
    <row r="35" spans="2:8" ht="30" customHeight="1" x14ac:dyDescent="0.25">
      <c r="B35" s="502" t="s">
        <v>1644</v>
      </c>
      <c r="C35" s="503" t="s">
        <v>1646</v>
      </c>
      <c r="D35" s="503" t="s">
        <v>424</v>
      </c>
      <c r="E35" s="503" t="s">
        <v>868</v>
      </c>
      <c r="F35" s="509" t="s">
        <v>426</v>
      </c>
      <c r="G35" s="503" t="s">
        <v>1651</v>
      </c>
      <c r="H35" s="507" t="s">
        <v>1648</v>
      </c>
    </row>
    <row r="36" spans="2:8" ht="30" customHeight="1" x14ac:dyDescent="0.25">
      <c r="B36" s="502" t="s">
        <v>1644</v>
      </c>
      <c r="C36" s="503" t="s">
        <v>1646</v>
      </c>
      <c r="D36" s="503" t="s">
        <v>424</v>
      </c>
      <c r="E36" s="503" t="s">
        <v>870</v>
      </c>
      <c r="F36" s="508" t="s">
        <v>426</v>
      </c>
      <c r="G36" s="503" t="s">
        <v>1652</v>
      </c>
      <c r="H36" s="507" t="s">
        <v>1648</v>
      </c>
    </row>
    <row r="37" spans="2:8" ht="30" customHeight="1" x14ac:dyDescent="0.25">
      <c r="B37" s="502" t="s">
        <v>1644</v>
      </c>
      <c r="C37" s="503" t="s">
        <v>1646</v>
      </c>
      <c r="D37" s="503" t="s">
        <v>310</v>
      </c>
      <c r="E37" s="503" t="s">
        <v>872</v>
      </c>
      <c r="F37" s="508" t="s">
        <v>426</v>
      </c>
      <c r="G37" s="503" t="s">
        <v>873</v>
      </c>
      <c r="H37" s="507" t="s">
        <v>1648</v>
      </c>
    </row>
    <row r="38" spans="2:8" ht="30" customHeight="1" x14ac:dyDescent="0.25">
      <c r="B38" s="502" t="s">
        <v>1644</v>
      </c>
      <c r="C38" s="503" t="s">
        <v>1646</v>
      </c>
      <c r="D38" s="503" t="s">
        <v>310</v>
      </c>
      <c r="E38" s="503" t="s">
        <v>874</v>
      </c>
      <c r="F38" s="508" t="s">
        <v>864</v>
      </c>
      <c r="G38" s="503" t="s">
        <v>875</v>
      </c>
      <c r="H38" s="507" t="s">
        <v>1648</v>
      </c>
    </row>
    <row r="39" spans="2:8" ht="41.25" customHeight="1" x14ac:dyDescent="0.25">
      <c r="B39" s="502" t="s">
        <v>1644</v>
      </c>
      <c r="C39" s="503" t="s">
        <v>1653</v>
      </c>
      <c r="D39" s="503" t="s">
        <v>424</v>
      </c>
      <c r="E39" s="503" t="s">
        <v>425</v>
      </c>
      <c r="F39" s="508" t="s">
        <v>426</v>
      </c>
      <c r="G39" s="503" t="s">
        <v>427</v>
      </c>
      <c r="H39" s="507" t="s">
        <v>1654</v>
      </c>
    </row>
    <row r="40" spans="2:8" ht="67.5" customHeight="1" x14ac:dyDescent="0.25">
      <c r="B40" s="502" t="s">
        <v>1644</v>
      </c>
      <c r="C40" s="503" t="s">
        <v>1653</v>
      </c>
      <c r="D40" s="503" t="s">
        <v>424</v>
      </c>
      <c r="E40" s="503" t="s">
        <v>1655</v>
      </c>
      <c r="F40" s="508" t="s">
        <v>429</v>
      </c>
      <c r="G40" s="503" t="s">
        <v>430</v>
      </c>
      <c r="H40" s="507" t="s">
        <v>1654</v>
      </c>
    </row>
    <row r="41" spans="2:8" ht="50.25" customHeight="1" x14ac:dyDescent="0.25">
      <c r="B41" s="502" t="s">
        <v>1644</v>
      </c>
      <c r="C41" s="503" t="s">
        <v>1653</v>
      </c>
      <c r="D41" s="503" t="s">
        <v>424</v>
      </c>
      <c r="E41" s="503" t="s">
        <v>431</v>
      </c>
      <c r="F41" s="508" t="s">
        <v>426</v>
      </c>
      <c r="G41" s="503" t="s">
        <v>432</v>
      </c>
      <c r="H41" s="507" t="s">
        <v>1654</v>
      </c>
    </row>
    <row r="42" spans="2:8" ht="41.25" customHeight="1" x14ac:dyDescent="0.25">
      <c r="B42" s="502" t="s">
        <v>1644</v>
      </c>
      <c r="C42" s="503" t="s">
        <v>1653</v>
      </c>
      <c r="D42" s="503" t="s">
        <v>310</v>
      </c>
      <c r="E42" s="503" t="s">
        <v>433</v>
      </c>
      <c r="F42" s="508" t="s">
        <v>426</v>
      </c>
      <c r="G42" s="503" t="s">
        <v>1656</v>
      </c>
      <c r="H42" s="507" t="s">
        <v>1654</v>
      </c>
    </row>
    <row r="43" spans="2:8" ht="42" customHeight="1" x14ac:dyDescent="0.25">
      <c r="B43" s="502" t="s">
        <v>1644</v>
      </c>
      <c r="C43" s="503" t="s">
        <v>1653</v>
      </c>
      <c r="D43" s="503" t="s">
        <v>310</v>
      </c>
      <c r="E43" s="503" t="s">
        <v>435</v>
      </c>
      <c r="F43" s="508" t="s">
        <v>426</v>
      </c>
      <c r="G43" s="503" t="s">
        <v>436</v>
      </c>
      <c r="H43" s="507" t="s">
        <v>1654</v>
      </c>
    </row>
    <row r="44" spans="2:8" ht="45.75" customHeight="1" x14ac:dyDescent="0.25">
      <c r="B44" s="502" t="s">
        <v>1644</v>
      </c>
      <c r="C44" s="503" t="s">
        <v>1657</v>
      </c>
      <c r="D44" s="503" t="s">
        <v>424</v>
      </c>
      <c r="E44" s="503" t="s">
        <v>1105</v>
      </c>
      <c r="F44" s="508" t="s">
        <v>542</v>
      </c>
      <c r="G44" s="503" t="s">
        <v>1106</v>
      </c>
      <c r="H44" s="507" t="s">
        <v>1658</v>
      </c>
    </row>
    <row r="45" spans="2:8" ht="30" customHeight="1" x14ac:dyDescent="0.25">
      <c r="B45" s="502" t="s">
        <v>1644</v>
      </c>
      <c r="C45" s="503" t="s">
        <v>1657</v>
      </c>
      <c r="D45" s="503" t="s">
        <v>424</v>
      </c>
      <c r="E45" s="503" t="s">
        <v>1107</v>
      </c>
      <c r="F45" s="508" t="s">
        <v>542</v>
      </c>
      <c r="G45" s="503" t="s">
        <v>1108</v>
      </c>
      <c r="H45" s="507" t="s">
        <v>1658</v>
      </c>
    </row>
    <row r="46" spans="2:8" ht="45" customHeight="1" x14ac:dyDescent="0.25">
      <c r="B46" s="502" t="s">
        <v>1644</v>
      </c>
      <c r="C46" s="503" t="s">
        <v>1657</v>
      </c>
      <c r="D46" s="503" t="s">
        <v>424</v>
      </c>
      <c r="E46" s="503" t="s">
        <v>1109</v>
      </c>
      <c r="F46" s="508" t="s">
        <v>426</v>
      </c>
      <c r="G46" s="503" t="s">
        <v>1110</v>
      </c>
      <c r="H46" s="507" t="s">
        <v>1658</v>
      </c>
    </row>
    <row r="47" spans="2:8" ht="30" customHeight="1" x14ac:dyDescent="0.25">
      <c r="B47" s="502" t="s">
        <v>1644</v>
      </c>
      <c r="C47" s="503" t="s">
        <v>1659</v>
      </c>
      <c r="D47" s="503" t="s">
        <v>424</v>
      </c>
      <c r="E47" s="503" t="s">
        <v>1111</v>
      </c>
      <c r="F47" s="508" t="s">
        <v>542</v>
      </c>
      <c r="G47" s="503" t="s">
        <v>1112</v>
      </c>
      <c r="H47" s="507" t="s">
        <v>1658</v>
      </c>
    </row>
    <row r="48" spans="2:8" ht="30" customHeight="1" x14ac:dyDescent="0.25">
      <c r="B48" s="502" t="s">
        <v>1644</v>
      </c>
      <c r="C48" s="503" t="s">
        <v>1659</v>
      </c>
      <c r="D48" s="503" t="s">
        <v>424</v>
      </c>
      <c r="E48" s="503" t="s">
        <v>1113</v>
      </c>
      <c r="F48" s="508" t="s">
        <v>426</v>
      </c>
      <c r="G48" s="503" t="s">
        <v>1114</v>
      </c>
      <c r="H48" s="507" t="s">
        <v>1658</v>
      </c>
    </row>
    <row r="49" spans="2:8" ht="58.5" customHeight="1" x14ac:dyDescent="0.25">
      <c r="B49" s="502" t="s">
        <v>1644</v>
      </c>
      <c r="C49" s="503" t="s">
        <v>224</v>
      </c>
      <c r="D49" s="503" t="s">
        <v>424</v>
      </c>
      <c r="E49" s="503" t="s">
        <v>1243</v>
      </c>
      <c r="F49" s="508" t="s">
        <v>542</v>
      </c>
      <c r="G49" s="503" t="s">
        <v>1660</v>
      </c>
      <c r="H49" s="507" t="s">
        <v>1661</v>
      </c>
    </row>
    <row r="50" spans="2:8" ht="93" customHeight="1" x14ac:dyDescent="0.25">
      <c r="B50" s="502" t="s">
        <v>1644</v>
      </c>
      <c r="C50" s="503" t="s">
        <v>224</v>
      </c>
      <c r="D50" s="503" t="s">
        <v>424</v>
      </c>
      <c r="E50" s="503" t="s">
        <v>1245</v>
      </c>
      <c r="F50" s="508" t="s">
        <v>542</v>
      </c>
      <c r="G50" s="503" t="s">
        <v>1246</v>
      </c>
      <c r="H50" s="507" t="s">
        <v>1661</v>
      </c>
    </row>
    <row r="51" spans="2:8" ht="45" customHeight="1" x14ac:dyDescent="0.25">
      <c r="B51" s="502" t="s">
        <v>1662</v>
      </c>
      <c r="C51" s="503" t="s">
        <v>64</v>
      </c>
      <c r="D51" s="503" t="s">
        <v>438</v>
      </c>
      <c r="E51" s="503" t="s">
        <v>537</v>
      </c>
      <c r="F51" s="508" t="s">
        <v>426</v>
      </c>
      <c r="G51" s="503" t="s">
        <v>538</v>
      </c>
      <c r="H51" s="507" t="s">
        <v>1663</v>
      </c>
    </row>
    <row r="52" spans="2:8" ht="45" customHeight="1" x14ac:dyDescent="0.25">
      <c r="B52" s="502" t="s">
        <v>1662</v>
      </c>
      <c r="C52" s="503" t="s">
        <v>64</v>
      </c>
      <c r="D52" s="503" t="s">
        <v>424</v>
      </c>
      <c r="E52" s="503" t="s">
        <v>539</v>
      </c>
      <c r="F52" s="508" t="s">
        <v>426</v>
      </c>
      <c r="G52" s="503" t="s">
        <v>540</v>
      </c>
      <c r="H52" s="507" t="s">
        <v>1663</v>
      </c>
    </row>
    <row r="53" spans="2:8" ht="47.25" customHeight="1" x14ac:dyDescent="0.25">
      <c r="B53" s="502" t="s">
        <v>1662</v>
      </c>
      <c r="C53" s="503" t="s">
        <v>64</v>
      </c>
      <c r="D53" s="503" t="s">
        <v>424</v>
      </c>
      <c r="E53" s="503" t="s">
        <v>541</v>
      </c>
      <c r="F53" s="508" t="s">
        <v>542</v>
      </c>
      <c r="G53" s="503" t="s">
        <v>543</v>
      </c>
      <c r="H53" s="507" t="s">
        <v>1663</v>
      </c>
    </row>
    <row r="54" spans="2:8" ht="55.5" customHeight="1" x14ac:dyDescent="0.25">
      <c r="B54" s="502" t="s">
        <v>1662</v>
      </c>
      <c r="C54" s="503" t="s">
        <v>64</v>
      </c>
      <c r="D54" s="503" t="s">
        <v>310</v>
      </c>
      <c r="E54" s="503" t="s">
        <v>544</v>
      </c>
      <c r="F54" s="508" t="s">
        <v>429</v>
      </c>
      <c r="G54" s="503" t="s">
        <v>1664</v>
      </c>
      <c r="H54" s="507" t="s">
        <v>1663</v>
      </c>
    </row>
    <row r="55" spans="2:8" ht="41.25" customHeight="1" x14ac:dyDescent="0.25">
      <c r="B55" s="502" t="s">
        <v>1662</v>
      </c>
      <c r="C55" s="503" t="s">
        <v>243</v>
      </c>
      <c r="D55" s="503" t="s">
        <v>424</v>
      </c>
      <c r="E55" s="503" t="s">
        <v>1384</v>
      </c>
      <c r="F55" s="508" t="s">
        <v>426</v>
      </c>
      <c r="G55" s="503" t="s">
        <v>1385</v>
      </c>
      <c r="H55" s="507" t="s">
        <v>1665</v>
      </c>
    </row>
    <row r="56" spans="2:8" ht="60.75" customHeight="1" x14ac:dyDescent="0.25">
      <c r="B56" s="502" t="s">
        <v>1662</v>
      </c>
      <c r="C56" s="503" t="s">
        <v>197</v>
      </c>
      <c r="D56" s="503" t="s">
        <v>424</v>
      </c>
      <c r="E56" s="503" t="s">
        <v>1166</v>
      </c>
      <c r="F56" s="508" t="s">
        <v>426</v>
      </c>
      <c r="G56" s="503" t="s">
        <v>1167</v>
      </c>
      <c r="H56" s="507" t="s">
        <v>1666</v>
      </c>
    </row>
    <row r="57" spans="2:8" ht="30" customHeight="1" x14ac:dyDescent="0.25">
      <c r="B57" s="502" t="s">
        <v>1662</v>
      </c>
      <c r="C57" s="503" t="s">
        <v>197</v>
      </c>
      <c r="D57" s="503" t="s">
        <v>310</v>
      </c>
      <c r="E57" s="503" t="s">
        <v>1168</v>
      </c>
      <c r="F57" s="508" t="s">
        <v>426</v>
      </c>
      <c r="G57" s="503" t="s">
        <v>1169</v>
      </c>
      <c r="H57" s="507" t="s">
        <v>1666</v>
      </c>
    </row>
    <row r="58" spans="2:8" ht="44.1" customHeight="1" x14ac:dyDescent="0.25">
      <c r="B58" s="502" t="s">
        <v>1662</v>
      </c>
      <c r="C58" s="503" t="s">
        <v>197</v>
      </c>
      <c r="D58" s="503" t="s">
        <v>310</v>
      </c>
      <c r="E58" s="503" t="s">
        <v>1170</v>
      </c>
      <c r="F58" s="508" t="s">
        <v>426</v>
      </c>
      <c r="G58" s="503" t="s">
        <v>1171</v>
      </c>
      <c r="H58" s="507" t="s">
        <v>1666</v>
      </c>
    </row>
    <row r="59" spans="2:8" ht="30" customHeight="1" x14ac:dyDescent="0.25">
      <c r="B59" s="502" t="s">
        <v>1662</v>
      </c>
      <c r="C59" s="503" t="s">
        <v>216</v>
      </c>
      <c r="D59" s="503" t="s">
        <v>424</v>
      </c>
      <c r="E59" s="503" t="s">
        <v>1224</v>
      </c>
      <c r="F59" s="508" t="s">
        <v>426</v>
      </c>
      <c r="G59" s="503" t="s">
        <v>1225</v>
      </c>
      <c r="H59" s="507" t="s">
        <v>1667</v>
      </c>
    </row>
    <row r="60" spans="2:8" ht="30" customHeight="1" x14ac:dyDescent="0.25">
      <c r="B60" s="510" t="s">
        <v>1662</v>
      </c>
      <c r="C60" s="511" t="s">
        <v>216</v>
      </c>
      <c r="D60" s="511" t="s">
        <v>424</v>
      </c>
      <c r="E60" s="511" t="s">
        <v>1226</v>
      </c>
      <c r="F60" s="512" t="s">
        <v>426</v>
      </c>
      <c r="G60" s="511" t="s">
        <v>1227</v>
      </c>
      <c r="H60" s="513" t="s">
        <v>1667</v>
      </c>
    </row>
    <row r="62" spans="2:8" ht="27" customHeight="1" x14ac:dyDescent="0.25"/>
    <row r="63" spans="2:8" ht="24.95" customHeight="1" x14ac:dyDescent="0.25">
      <c r="B63" s="494" t="s">
        <v>293</v>
      </c>
    </row>
    <row r="64" spans="2:8" ht="15" customHeight="1" x14ac:dyDescent="0.25">
      <c r="B64" s="495" t="s">
        <v>1613</v>
      </c>
      <c r="C64" s="496" t="s">
        <v>1614</v>
      </c>
      <c r="D64" s="496" t="s">
        <v>1615</v>
      </c>
      <c r="E64" s="514" t="s">
        <v>1668</v>
      </c>
    </row>
    <row r="65" spans="2:5" ht="30" customHeight="1" x14ac:dyDescent="0.25">
      <c r="B65" s="499" t="s">
        <v>1620</v>
      </c>
      <c r="C65" s="181" t="s">
        <v>1669</v>
      </c>
      <c r="D65" s="221" t="s">
        <v>438</v>
      </c>
      <c r="E65" s="331" t="s">
        <v>1670</v>
      </c>
    </row>
    <row r="66" spans="2:5" ht="30" customHeight="1" x14ac:dyDescent="0.25">
      <c r="B66" s="502" t="s">
        <v>1620</v>
      </c>
      <c r="C66" s="503" t="s">
        <v>1669</v>
      </c>
      <c r="D66" s="504" t="s">
        <v>438</v>
      </c>
      <c r="E66" s="348" t="s">
        <v>1671</v>
      </c>
    </row>
    <row r="67" spans="2:5" ht="30" customHeight="1" x14ac:dyDescent="0.25">
      <c r="B67" s="502" t="s">
        <v>1620</v>
      </c>
      <c r="C67" s="503" t="s">
        <v>1669</v>
      </c>
      <c r="D67" s="504" t="s">
        <v>424</v>
      </c>
      <c r="E67" s="348" t="s">
        <v>1672</v>
      </c>
    </row>
    <row r="68" spans="2:5" ht="30" customHeight="1" x14ac:dyDescent="0.25">
      <c r="B68" s="502" t="s">
        <v>1620</v>
      </c>
      <c r="C68" s="503" t="s">
        <v>1669</v>
      </c>
      <c r="D68" s="504" t="s">
        <v>424</v>
      </c>
      <c r="E68" s="348" t="s">
        <v>1673</v>
      </c>
    </row>
    <row r="69" spans="2:5" ht="30" customHeight="1" x14ac:dyDescent="0.25">
      <c r="B69" s="502" t="s">
        <v>1620</v>
      </c>
      <c r="C69" s="503" t="s">
        <v>1669</v>
      </c>
      <c r="D69" s="504" t="s">
        <v>424</v>
      </c>
      <c r="E69" s="348" t="s">
        <v>670</v>
      </c>
    </row>
    <row r="70" spans="2:5" ht="30" customHeight="1" x14ac:dyDescent="0.25">
      <c r="B70" s="502" t="s">
        <v>1620</v>
      </c>
      <c r="C70" s="503" t="s">
        <v>1669</v>
      </c>
      <c r="D70" s="504" t="s">
        <v>310</v>
      </c>
      <c r="E70" s="348" t="s">
        <v>1674</v>
      </c>
    </row>
    <row r="71" spans="2:5" ht="30" customHeight="1" x14ac:dyDescent="0.25">
      <c r="B71" s="502" t="s">
        <v>1620</v>
      </c>
      <c r="C71" s="503" t="s">
        <v>1675</v>
      </c>
      <c r="D71" s="503" t="s">
        <v>424</v>
      </c>
      <c r="E71" s="348" t="s">
        <v>1522</v>
      </c>
    </row>
    <row r="72" spans="2:5" ht="30" customHeight="1" x14ac:dyDescent="0.25">
      <c r="B72" s="502" t="s">
        <v>1620</v>
      </c>
      <c r="C72" s="503" t="s">
        <v>1675</v>
      </c>
      <c r="D72" s="503" t="s">
        <v>310</v>
      </c>
      <c r="E72" s="348" t="s">
        <v>1523</v>
      </c>
    </row>
    <row r="73" spans="2:5" ht="30" customHeight="1" x14ac:dyDescent="0.25">
      <c r="B73" s="502" t="s">
        <v>1620</v>
      </c>
      <c r="C73" s="503" t="s">
        <v>398</v>
      </c>
      <c r="D73" s="503" t="s">
        <v>424</v>
      </c>
      <c r="E73" s="348" t="s">
        <v>1428</v>
      </c>
    </row>
    <row r="74" spans="2:5" ht="30" customHeight="1" x14ac:dyDescent="0.25">
      <c r="B74" s="502" t="s">
        <v>1620</v>
      </c>
      <c r="C74" s="503" t="s">
        <v>398</v>
      </c>
      <c r="D74" s="503" t="s">
        <v>310</v>
      </c>
      <c r="E74" s="348" t="s">
        <v>1429</v>
      </c>
    </row>
    <row r="75" spans="2:5" ht="30" customHeight="1" x14ac:dyDescent="0.25">
      <c r="B75" s="502" t="s">
        <v>1620</v>
      </c>
      <c r="C75" s="503" t="s">
        <v>100</v>
      </c>
      <c r="D75" s="503" t="s">
        <v>424</v>
      </c>
      <c r="E75" s="348" t="s">
        <v>1676</v>
      </c>
    </row>
    <row r="76" spans="2:5" ht="30" customHeight="1" x14ac:dyDescent="0.25">
      <c r="B76" s="502" t="s">
        <v>1620</v>
      </c>
      <c r="C76" s="503" t="s">
        <v>100</v>
      </c>
      <c r="D76" s="503" t="s">
        <v>424</v>
      </c>
      <c r="E76" s="515" t="s">
        <v>1677</v>
      </c>
    </row>
    <row r="77" spans="2:5" ht="30" customHeight="1" x14ac:dyDescent="0.25">
      <c r="B77" s="502" t="s">
        <v>1620</v>
      </c>
      <c r="C77" s="503" t="s">
        <v>100</v>
      </c>
      <c r="D77" s="503" t="s">
        <v>310</v>
      </c>
      <c r="E77" s="515" t="s">
        <v>1678</v>
      </c>
    </row>
    <row r="78" spans="2:5" ht="30" customHeight="1" x14ac:dyDescent="0.25">
      <c r="B78" s="502" t="s">
        <v>1644</v>
      </c>
      <c r="C78" s="503" t="s">
        <v>145</v>
      </c>
      <c r="D78" s="503" t="s">
        <v>424</v>
      </c>
      <c r="E78" s="348" t="s">
        <v>937</v>
      </c>
    </row>
    <row r="79" spans="2:5" ht="30" customHeight="1" x14ac:dyDescent="0.25">
      <c r="B79" s="502" t="s">
        <v>1644</v>
      </c>
      <c r="C79" s="503" t="s">
        <v>145</v>
      </c>
      <c r="D79" s="503" t="s">
        <v>424</v>
      </c>
      <c r="E79" s="348" t="s">
        <v>938</v>
      </c>
    </row>
    <row r="80" spans="2:5" ht="30" customHeight="1" x14ac:dyDescent="0.25">
      <c r="B80" s="502" t="s">
        <v>1644</v>
      </c>
      <c r="C80" s="503" t="s">
        <v>145</v>
      </c>
      <c r="D80" s="503" t="s">
        <v>424</v>
      </c>
      <c r="E80" s="348" t="s">
        <v>939</v>
      </c>
    </row>
    <row r="81" spans="2:5" ht="30" customHeight="1" x14ac:dyDescent="0.25">
      <c r="B81" s="502" t="s">
        <v>1644</v>
      </c>
      <c r="C81" s="503" t="s">
        <v>145</v>
      </c>
      <c r="D81" s="503" t="s">
        <v>424</v>
      </c>
      <c r="E81" s="348" t="s">
        <v>1679</v>
      </c>
    </row>
    <row r="82" spans="2:5" ht="45" customHeight="1" x14ac:dyDescent="0.25">
      <c r="B82" s="502" t="s">
        <v>1644</v>
      </c>
      <c r="C82" s="503" t="s">
        <v>145</v>
      </c>
      <c r="D82" s="503" t="s">
        <v>310</v>
      </c>
      <c r="E82" s="348" t="s">
        <v>955</v>
      </c>
    </row>
    <row r="83" spans="2:5" ht="30" customHeight="1" x14ac:dyDescent="0.25">
      <c r="B83" s="502" t="s">
        <v>1644</v>
      </c>
      <c r="C83" s="503" t="s">
        <v>118</v>
      </c>
      <c r="D83" s="503" t="s">
        <v>424</v>
      </c>
      <c r="E83" s="348" t="s">
        <v>876</v>
      </c>
    </row>
    <row r="84" spans="2:5" ht="30" customHeight="1" x14ac:dyDescent="0.25">
      <c r="B84" s="502" t="s">
        <v>1644</v>
      </c>
      <c r="C84" s="503" t="s">
        <v>118</v>
      </c>
      <c r="D84" s="503" t="s">
        <v>424</v>
      </c>
      <c r="E84" s="348" t="s">
        <v>877</v>
      </c>
    </row>
    <row r="85" spans="2:5" ht="30" customHeight="1" x14ac:dyDescent="0.25">
      <c r="B85" s="502" t="s">
        <v>1644</v>
      </c>
      <c r="C85" s="503" t="s">
        <v>118</v>
      </c>
      <c r="D85" s="503" t="s">
        <v>424</v>
      </c>
      <c r="E85" s="348" t="s">
        <v>878</v>
      </c>
    </row>
    <row r="86" spans="2:5" ht="30" customHeight="1" x14ac:dyDescent="0.25">
      <c r="B86" s="502" t="s">
        <v>1644</v>
      </c>
      <c r="C86" s="503" t="s">
        <v>118</v>
      </c>
      <c r="D86" s="503" t="s">
        <v>310</v>
      </c>
      <c r="E86" s="348" t="s">
        <v>879</v>
      </c>
    </row>
    <row r="87" spans="2:5" ht="30" customHeight="1" x14ac:dyDescent="0.25">
      <c r="B87" s="502" t="s">
        <v>1644</v>
      </c>
      <c r="C87" s="503" t="s">
        <v>118</v>
      </c>
      <c r="D87" s="503" t="s">
        <v>310</v>
      </c>
      <c r="E87" s="348" t="s">
        <v>1680</v>
      </c>
    </row>
    <row r="88" spans="2:5" ht="30" customHeight="1" x14ac:dyDescent="0.25">
      <c r="B88" s="502" t="s">
        <v>1644</v>
      </c>
      <c r="C88" s="503" t="s">
        <v>1653</v>
      </c>
      <c r="D88" s="503" t="s">
        <v>438</v>
      </c>
      <c r="E88" s="348" t="s">
        <v>439</v>
      </c>
    </row>
    <row r="89" spans="2:5" ht="30" customHeight="1" x14ac:dyDescent="0.25">
      <c r="B89" s="502" t="s">
        <v>1644</v>
      </c>
      <c r="C89" s="503" t="s">
        <v>1653</v>
      </c>
      <c r="D89" s="503" t="s">
        <v>438</v>
      </c>
      <c r="E89" s="348" t="s">
        <v>440</v>
      </c>
    </row>
    <row r="90" spans="2:5" ht="30" customHeight="1" x14ac:dyDescent="0.25">
      <c r="B90" s="502" t="s">
        <v>1644</v>
      </c>
      <c r="C90" s="503" t="s">
        <v>1653</v>
      </c>
      <c r="D90" s="503" t="s">
        <v>424</v>
      </c>
      <c r="E90" s="348" t="s">
        <v>1681</v>
      </c>
    </row>
    <row r="91" spans="2:5" ht="45" customHeight="1" x14ac:dyDescent="0.25">
      <c r="B91" s="502" t="s">
        <v>1644</v>
      </c>
      <c r="C91" s="503" t="s">
        <v>181</v>
      </c>
      <c r="D91" s="503" t="s">
        <v>424</v>
      </c>
      <c r="E91" s="348" t="s">
        <v>1115</v>
      </c>
    </row>
    <row r="92" spans="2:5" ht="30" customHeight="1" x14ac:dyDescent="0.25">
      <c r="B92" s="502" t="s">
        <v>1644</v>
      </c>
      <c r="C92" s="503" t="s">
        <v>181</v>
      </c>
      <c r="D92" s="503" t="s">
        <v>424</v>
      </c>
      <c r="E92" s="348" t="s">
        <v>1116</v>
      </c>
    </row>
    <row r="93" spans="2:5" ht="45" customHeight="1" x14ac:dyDescent="0.25">
      <c r="B93" s="502" t="s">
        <v>1644</v>
      </c>
      <c r="C93" s="503" t="s">
        <v>1682</v>
      </c>
      <c r="D93" s="503" t="s">
        <v>424</v>
      </c>
      <c r="E93" s="348" t="s">
        <v>1117</v>
      </c>
    </row>
    <row r="94" spans="2:5" ht="30" customHeight="1" x14ac:dyDescent="0.25">
      <c r="B94" s="502" t="s">
        <v>1644</v>
      </c>
      <c r="C94" s="503" t="s">
        <v>404</v>
      </c>
      <c r="D94" s="503" t="s">
        <v>424</v>
      </c>
      <c r="E94" s="348" t="s">
        <v>1247</v>
      </c>
    </row>
    <row r="95" spans="2:5" ht="30" customHeight="1" x14ac:dyDescent="0.25">
      <c r="B95" s="502" t="s">
        <v>1644</v>
      </c>
      <c r="C95" s="503" t="s">
        <v>404</v>
      </c>
      <c r="D95" s="503" t="s">
        <v>424</v>
      </c>
      <c r="E95" s="348" t="s">
        <v>1683</v>
      </c>
    </row>
    <row r="96" spans="2:5" ht="30" customHeight="1" x14ac:dyDescent="0.25">
      <c r="B96" s="502" t="s">
        <v>1644</v>
      </c>
      <c r="C96" s="503" t="s">
        <v>404</v>
      </c>
      <c r="D96" s="503" t="s">
        <v>424</v>
      </c>
      <c r="E96" s="348" t="s">
        <v>1684</v>
      </c>
    </row>
    <row r="97" spans="2:5" ht="30" customHeight="1" x14ac:dyDescent="0.25">
      <c r="B97" s="502" t="s">
        <v>1644</v>
      </c>
      <c r="C97" s="503" t="s">
        <v>404</v>
      </c>
      <c r="D97" s="503" t="s">
        <v>310</v>
      </c>
      <c r="E97" s="348" t="s">
        <v>1685</v>
      </c>
    </row>
    <row r="98" spans="2:5" ht="30" customHeight="1" x14ac:dyDescent="0.25">
      <c r="B98" s="502" t="s">
        <v>1644</v>
      </c>
      <c r="C98" s="503" t="s">
        <v>404</v>
      </c>
      <c r="D98" s="503" t="s">
        <v>310</v>
      </c>
      <c r="E98" s="348" t="s">
        <v>1251</v>
      </c>
    </row>
    <row r="99" spans="2:5" ht="30" customHeight="1" x14ac:dyDescent="0.25">
      <c r="B99" s="502" t="s">
        <v>1644</v>
      </c>
      <c r="C99" s="503" t="s">
        <v>404</v>
      </c>
      <c r="D99" s="503" t="s">
        <v>310</v>
      </c>
      <c r="E99" s="348" t="s">
        <v>1252</v>
      </c>
    </row>
    <row r="100" spans="2:5" ht="30" customHeight="1" x14ac:dyDescent="0.25">
      <c r="B100" s="502" t="s">
        <v>1662</v>
      </c>
      <c r="C100" s="503" t="s">
        <v>64</v>
      </c>
      <c r="D100" s="504" t="s">
        <v>438</v>
      </c>
      <c r="E100" s="515" t="s">
        <v>546</v>
      </c>
    </row>
    <row r="101" spans="2:5" ht="33.75" customHeight="1" x14ac:dyDescent="0.25">
      <c r="B101" s="502" t="s">
        <v>1662</v>
      </c>
      <c r="C101" s="503" t="s">
        <v>243</v>
      </c>
      <c r="D101" s="503" t="s">
        <v>424</v>
      </c>
      <c r="E101" s="348" t="s">
        <v>1386</v>
      </c>
    </row>
    <row r="102" spans="2:5" ht="34.5" customHeight="1" x14ac:dyDescent="0.25">
      <c r="B102" s="502" t="s">
        <v>1662</v>
      </c>
      <c r="C102" s="503" t="s">
        <v>243</v>
      </c>
      <c r="D102" s="503" t="s">
        <v>310</v>
      </c>
      <c r="E102" s="348" t="s">
        <v>1387</v>
      </c>
    </row>
    <row r="103" spans="2:5" ht="30" customHeight="1" x14ac:dyDescent="0.25">
      <c r="B103" s="502" t="s">
        <v>1662</v>
      </c>
      <c r="C103" s="503" t="s">
        <v>197</v>
      </c>
      <c r="D103" s="503" t="s">
        <v>424</v>
      </c>
      <c r="E103" s="348" t="s">
        <v>1172</v>
      </c>
    </row>
    <row r="104" spans="2:5" ht="30" customHeight="1" x14ac:dyDescent="0.25">
      <c r="B104" s="502" t="s">
        <v>1662</v>
      </c>
      <c r="C104" s="503" t="s">
        <v>197</v>
      </c>
      <c r="D104" s="503" t="s">
        <v>310</v>
      </c>
      <c r="E104" s="348" t="s">
        <v>1173</v>
      </c>
    </row>
    <row r="105" spans="2:5" ht="30" customHeight="1" x14ac:dyDescent="0.25">
      <c r="B105" s="502" t="s">
        <v>1662</v>
      </c>
      <c r="C105" s="503" t="s">
        <v>1686</v>
      </c>
      <c r="D105" s="503" t="s">
        <v>1228</v>
      </c>
      <c r="E105" s="348" t="s">
        <v>1229</v>
      </c>
    </row>
    <row r="106" spans="2:5" ht="30" customHeight="1" x14ac:dyDescent="0.25">
      <c r="B106" s="510" t="s">
        <v>1662</v>
      </c>
      <c r="C106" s="511" t="s">
        <v>1686</v>
      </c>
      <c r="D106" s="511" t="s">
        <v>1228</v>
      </c>
      <c r="E106" s="347" t="s">
        <v>1230</v>
      </c>
    </row>
  </sheetData>
  <mergeCells count="1">
    <mergeCell ref="B1:H1"/>
  </mergeCells>
  <dataValidations count="1">
    <dataValidation type="list" allowBlank="1" showInputMessage="1" showErrorMessage="1" sqref="F13:F18 F55:F60 F44:F46 F49:F50 F22:F38" xr:uid="{BA2AC055-EC6A-8B4E-B7DA-BF7FB9F84C1A}">
      <formula1>Status</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0138-ED13-7344-9F59-94CA0A27D4A9}">
  <dimension ref="A1:AC117"/>
  <sheetViews>
    <sheetView showGridLines="0" topLeftCell="B1" zoomScale="90" zoomScaleNormal="90" workbookViewId="0">
      <pane xSplit="2" ySplit="1" topLeftCell="D2" activePane="bottomRight" state="frozen"/>
      <selection pane="topRight" activeCell="D1" sqref="D1"/>
      <selection pane="bottomLeft" activeCell="B2" sqref="B2"/>
      <selection pane="bottomRight" activeCell="D2" sqref="D2"/>
    </sheetView>
  </sheetViews>
  <sheetFormatPr defaultColWidth="8.85546875" defaultRowHeight="15" customHeight="1" x14ac:dyDescent="0.25"/>
  <cols>
    <col min="1" max="1" width="5.85546875" style="20" customWidth="1"/>
    <col min="2" max="2" width="35.28515625" style="260" customWidth="1"/>
    <col min="3" max="3" width="95.85546875" style="16" customWidth="1"/>
    <col min="4" max="4" width="95.85546875" style="260" customWidth="1"/>
    <col min="5" max="5" width="68.7109375" style="262" customWidth="1"/>
    <col min="6" max="8" width="8.85546875" style="20"/>
    <col min="9" max="29" width="8.85546875" style="1"/>
  </cols>
  <sheetData>
    <row r="1" spans="1:29" s="3" customFormat="1" ht="69.95" customHeight="1" x14ac:dyDescent="0.6">
      <c r="A1" s="19"/>
      <c r="B1" s="681" t="s">
        <v>22</v>
      </c>
      <c r="C1" s="681"/>
      <c r="D1" s="681"/>
      <c r="E1" s="681"/>
      <c r="F1" s="19"/>
      <c r="G1" s="19"/>
      <c r="H1" s="19"/>
      <c r="I1" s="2"/>
      <c r="J1" s="2"/>
      <c r="K1" s="2"/>
      <c r="L1" s="2"/>
      <c r="M1" s="2"/>
      <c r="N1" s="2"/>
      <c r="O1" s="2"/>
      <c r="P1" s="2"/>
      <c r="Q1" s="2"/>
      <c r="R1" s="2"/>
      <c r="S1" s="2"/>
      <c r="T1" s="2"/>
      <c r="U1" s="2"/>
      <c r="V1" s="2"/>
      <c r="W1" s="2"/>
      <c r="X1" s="2"/>
      <c r="Y1" s="2"/>
      <c r="Z1" s="2"/>
      <c r="AA1" s="2"/>
      <c r="AB1" s="2"/>
      <c r="AC1" s="2"/>
    </row>
    <row r="2" spans="1:29" ht="15" customHeight="1" x14ac:dyDescent="0.25">
      <c r="B2" s="40"/>
      <c r="C2" s="161"/>
      <c r="D2" s="40"/>
      <c r="E2" s="261"/>
    </row>
    <row r="3" spans="1:29" s="1" customFormat="1" ht="15" customHeight="1" x14ac:dyDescent="0.2">
      <c r="A3" s="20"/>
      <c r="B3" s="160" t="s">
        <v>23</v>
      </c>
      <c r="C3" s="158" t="s">
        <v>24</v>
      </c>
      <c r="D3" s="163" t="s">
        <v>25</v>
      </c>
      <c r="E3" s="164" t="s">
        <v>26</v>
      </c>
      <c r="F3" s="165"/>
      <c r="G3" s="20"/>
      <c r="H3" s="20"/>
    </row>
    <row r="4" spans="1:29" s="1" customFormat="1" ht="15" customHeight="1" x14ac:dyDescent="0.2">
      <c r="A4" s="156"/>
      <c r="B4" s="624" t="s">
        <v>27</v>
      </c>
      <c r="C4" s="259" t="s">
        <v>28</v>
      </c>
      <c r="D4" s="181" t="s">
        <v>29</v>
      </c>
      <c r="E4" s="181" t="s">
        <v>30</v>
      </c>
      <c r="F4" s="20"/>
      <c r="G4" s="20"/>
      <c r="H4" s="20"/>
    </row>
    <row r="5" spans="1:29" s="1" customFormat="1" ht="15" customHeight="1" x14ac:dyDescent="0.2">
      <c r="A5" s="156"/>
      <c r="B5" s="492" t="s">
        <v>27</v>
      </c>
      <c r="C5" s="181" t="s">
        <v>31</v>
      </c>
      <c r="D5" s="181" t="s">
        <v>32</v>
      </c>
      <c r="E5" s="181" t="s">
        <v>33</v>
      </c>
      <c r="F5" s="20"/>
      <c r="G5" s="20"/>
      <c r="H5" s="20"/>
    </row>
    <row r="6" spans="1:29" s="1" customFormat="1" ht="15" customHeight="1" x14ac:dyDescent="0.2">
      <c r="A6" s="156"/>
      <c r="B6" s="492" t="s">
        <v>27</v>
      </c>
      <c r="C6" s="181" t="s">
        <v>34</v>
      </c>
      <c r="D6" s="181" t="s">
        <v>35</v>
      </c>
      <c r="E6" s="181" t="s">
        <v>36</v>
      </c>
      <c r="F6" s="20"/>
      <c r="G6" s="20"/>
      <c r="H6" s="20"/>
    </row>
    <row r="7" spans="1:29" s="1" customFormat="1" ht="15" customHeight="1" x14ac:dyDescent="0.2">
      <c r="A7" s="156"/>
      <c r="B7" s="492" t="s">
        <v>27</v>
      </c>
      <c r="C7" s="181" t="s">
        <v>37</v>
      </c>
      <c r="D7" s="181" t="s">
        <v>38</v>
      </c>
      <c r="E7" s="181" t="s">
        <v>39</v>
      </c>
      <c r="F7" s="20"/>
      <c r="G7" s="20"/>
      <c r="H7" s="20"/>
    </row>
    <row r="8" spans="1:29" s="1" customFormat="1" ht="15" customHeight="1" x14ac:dyDescent="0.2">
      <c r="A8" s="156"/>
      <c r="B8" s="492" t="s">
        <v>27</v>
      </c>
      <c r="C8" s="181" t="s">
        <v>40</v>
      </c>
      <c r="D8" s="181" t="s">
        <v>41</v>
      </c>
      <c r="E8" s="181" t="s">
        <v>42</v>
      </c>
      <c r="F8" s="20"/>
      <c r="G8" s="20"/>
      <c r="H8" s="20"/>
    </row>
    <row r="9" spans="1:29" s="1" customFormat="1" ht="15" customHeight="1" x14ac:dyDescent="0.2">
      <c r="A9" s="156"/>
      <c r="B9" s="492" t="s">
        <v>43</v>
      </c>
      <c r="C9" s="181" t="s">
        <v>44</v>
      </c>
      <c r="D9" s="181" t="s">
        <v>45</v>
      </c>
      <c r="E9" s="181" t="s">
        <v>46</v>
      </c>
      <c r="F9" s="20"/>
      <c r="G9" s="20"/>
      <c r="H9" s="20"/>
    </row>
    <row r="10" spans="1:29" s="1" customFormat="1" ht="24.95" customHeight="1" x14ac:dyDescent="0.2">
      <c r="A10" s="156"/>
      <c r="B10" s="492" t="s">
        <v>43</v>
      </c>
      <c r="C10" s="181" t="s">
        <v>47</v>
      </c>
      <c r="D10" s="181" t="s">
        <v>48</v>
      </c>
      <c r="E10" s="181" t="s">
        <v>46</v>
      </c>
      <c r="F10" s="20"/>
      <c r="G10" s="20"/>
      <c r="H10" s="20"/>
    </row>
    <row r="11" spans="1:29" s="1" customFormat="1" ht="24" x14ac:dyDescent="0.2">
      <c r="A11" s="156"/>
      <c r="B11" s="492" t="s">
        <v>43</v>
      </c>
      <c r="C11" s="181" t="s">
        <v>49</v>
      </c>
      <c r="D11" s="181" t="s">
        <v>50</v>
      </c>
      <c r="E11" s="181" t="s">
        <v>51</v>
      </c>
      <c r="F11" s="20"/>
      <c r="G11" s="20"/>
      <c r="H11" s="20"/>
    </row>
    <row r="12" spans="1:29" s="10" customFormat="1" ht="24" x14ac:dyDescent="0.2">
      <c r="A12" s="156"/>
      <c r="B12" s="492" t="s">
        <v>43</v>
      </c>
      <c r="C12" s="181" t="s">
        <v>52</v>
      </c>
      <c r="D12" s="181" t="s">
        <v>53</v>
      </c>
      <c r="E12" s="181" t="s">
        <v>51</v>
      </c>
      <c r="F12" s="20"/>
      <c r="G12" s="20"/>
      <c r="H12" s="20"/>
      <c r="I12" s="1"/>
      <c r="J12" s="1"/>
      <c r="K12" s="1"/>
      <c r="L12" s="1"/>
      <c r="M12" s="1"/>
      <c r="N12" s="1"/>
      <c r="O12" s="1"/>
      <c r="P12" s="1"/>
      <c r="Q12" s="1"/>
      <c r="R12" s="1"/>
      <c r="S12" s="1"/>
      <c r="T12" s="1"/>
      <c r="U12" s="1"/>
      <c r="V12" s="1"/>
      <c r="W12" s="1"/>
      <c r="X12" s="1"/>
      <c r="Y12" s="1"/>
      <c r="Z12" s="1"/>
      <c r="AA12" s="1"/>
      <c r="AB12" s="1"/>
      <c r="AC12" s="1"/>
    </row>
    <row r="13" spans="1:29" s="10" customFormat="1" ht="24" x14ac:dyDescent="0.2">
      <c r="A13" s="156"/>
      <c r="B13" s="492" t="s">
        <v>43</v>
      </c>
      <c r="C13" s="181" t="s">
        <v>54</v>
      </c>
      <c r="D13" s="181" t="s">
        <v>55</v>
      </c>
      <c r="E13" s="181" t="s">
        <v>51</v>
      </c>
      <c r="F13" s="20"/>
      <c r="G13" s="20"/>
      <c r="H13" s="20"/>
      <c r="I13" s="1"/>
      <c r="J13" s="1"/>
      <c r="K13" s="1"/>
      <c r="L13" s="1"/>
      <c r="M13" s="1"/>
      <c r="N13" s="1"/>
      <c r="O13" s="1"/>
      <c r="P13" s="1"/>
      <c r="Q13" s="1"/>
      <c r="R13" s="1"/>
      <c r="S13" s="1"/>
      <c r="T13" s="1"/>
      <c r="U13" s="1"/>
      <c r="V13" s="1"/>
      <c r="W13" s="1"/>
      <c r="X13" s="1"/>
      <c r="Y13" s="1"/>
      <c r="Z13" s="1"/>
      <c r="AA13" s="1"/>
      <c r="AB13" s="1"/>
      <c r="AC13" s="1"/>
    </row>
    <row r="14" spans="1:29" s="11" customFormat="1" ht="24" x14ac:dyDescent="0.2">
      <c r="A14" s="157"/>
      <c r="B14" s="492" t="s">
        <v>43</v>
      </c>
      <c r="C14" s="181" t="s">
        <v>56</v>
      </c>
      <c r="D14" s="181" t="s">
        <v>57</v>
      </c>
      <c r="E14" s="181" t="s">
        <v>51</v>
      </c>
      <c r="F14" s="16"/>
      <c r="G14" s="16"/>
      <c r="H14" s="16"/>
      <c r="I14" s="4"/>
      <c r="J14" s="4"/>
      <c r="K14" s="4"/>
      <c r="L14" s="4"/>
      <c r="M14" s="4"/>
      <c r="N14" s="4"/>
      <c r="O14" s="4"/>
      <c r="P14" s="4"/>
      <c r="Q14" s="4"/>
      <c r="R14" s="4"/>
      <c r="S14" s="4"/>
      <c r="T14" s="4"/>
      <c r="U14" s="4"/>
      <c r="V14" s="4"/>
      <c r="W14" s="4"/>
      <c r="X14" s="4"/>
      <c r="Y14" s="4"/>
      <c r="Z14" s="4"/>
    </row>
    <row r="15" spans="1:29" s="11" customFormat="1" ht="24" x14ac:dyDescent="0.2">
      <c r="A15" s="157"/>
      <c r="B15" s="492" t="s">
        <v>43</v>
      </c>
      <c r="C15" s="181" t="s">
        <v>58</v>
      </c>
      <c r="D15" s="181" t="s">
        <v>59</v>
      </c>
      <c r="E15" s="181" t="s">
        <v>51</v>
      </c>
      <c r="F15" s="16"/>
      <c r="G15" s="16"/>
      <c r="H15" s="16"/>
      <c r="I15" s="4"/>
      <c r="J15" s="4"/>
      <c r="K15" s="4"/>
      <c r="L15" s="4"/>
      <c r="M15" s="4"/>
      <c r="N15" s="4"/>
      <c r="O15" s="4"/>
      <c r="P15" s="4"/>
      <c r="Q15" s="4"/>
      <c r="R15" s="4"/>
      <c r="S15" s="4"/>
      <c r="T15" s="4"/>
      <c r="U15" s="4"/>
      <c r="V15" s="4"/>
      <c r="W15" s="4"/>
      <c r="X15" s="4"/>
      <c r="Y15" s="4"/>
      <c r="Z15" s="4"/>
    </row>
    <row r="16" spans="1:29" s="11" customFormat="1" ht="24" x14ac:dyDescent="0.2">
      <c r="A16" s="157"/>
      <c r="B16" s="492" t="s">
        <v>43</v>
      </c>
      <c r="C16" s="181" t="s">
        <v>60</v>
      </c>
      <c r="D16" s="181" t="s">
        <v>61</v>
      </c>
      <c r="E16" s="181" t="s">
        <v>51</v>
      </c>
      <c r="F16" s="16"/>
      <c r="G16" s="16"/>
      <c r="H16" s="16"/>
      <c r="I16" s="4"/>
      <c r="J16" s="4"/>
      <c r="K16" s="4"/>
      <c r="L16" s="4"/>
      <c r="M16" s="4"/>
      <c r="N16" s="4"/>
      <c r="O16" s="4"/>
      <c r="P16" s="4"/>
      <c r="Q16" s="4"/>
      <c r="R16" s="4"/>
      <c r="S16" s="4"/>
      <c r="T16" s="4"/>
      <c r="U16" s="4"/>
      <c r="V16" s="4"/>
      <c r="W16" s="4"/>
      <c r="X16" s="4"/>
      <c r="Y16" s="4"/>
      <c r="Z16" s="4"/>
    </row>
    <row r="17" spans="1:26" s="11" customFormat="1" ht="24" x14ac:dyDescent="0.2">
      <c r="A17" s="157"/>
      <c r="B17" s="492" t="s">
        <v>43</v>
      </c>
      <c r="C17" s="181" t="s">
        <v>62</v>
      </c>
      <c r="D17" s="181" t="s">
        <v>63</v>
      </c>
      <c r="E17" s="181" t="s">
        <v>51</v>
      </c>
      <c r="F17" s="16"/>
      <c r="G17" s="16"/>
      <c r="H17" s="16"/>
      <c r="I17" s="4"/>
      <c r="J17" s="4"/>
      <c r="K17" s="4"/>
      <c r="L17" s="4"/>
      <c r="M17" s="4"/>
      <c r="N17" s="4"/>
      <c r="O17" s="4"/>
      <c r="P17" s="4"/>
      <c r="Q17" s="4"/>
      <c r="R17" s="4"/>
      <c r="S17" s="4"/>
      <c r="T17" s="4"/>
      <c r="U17" s="4"/>
      <c r="V17" s="4"/>
      <c r="W17" s="4"/>
      <c r="X17" s="4"/>
      <c r="Y17" s="4"/>
      <c r="Z17" s="4"/>
    </row>
    <row r="18" spans="1:26" s="11" customFormat="1" ht="24" x14ac:dyDescent="0.2">
      <c r="A18" s="157"/>
      <c r="B18" s="492" t="s">
        <v>64</v>
      </c>
      <c r="C18" s="181" t="s">
        <v>44</v>
      </c>
      <c r="D18" s="181" t="s">
        <v>65</v>
      </c>
      <c r="E18" s="181" t="s">
        <v>66</v>
      </c>
      <c r="F18" s="16"/>
      <c r="G18" s="16"/>
      <c r="H18" s="16"/>
      <c r="I18" s="4"/>
      <c r="J18" s="4"/>
      <c r="K18" s="4"/>
      <c r="L18" s="4"/>
      <c r="M18" s="4"/>
      <c r="N18" s="4"/>
      <c r="O18" s="4"/>
      <c r="P18" s="4"/>
      <c r="Q18" s="4"/>
      <c r="R18" s="4"/>
      <c r="S18" s="4"/>
      <c r="T18" s="4"/>
      <c r="U18" s="4"/>
      <c r="V18" s="4"/>
      <c r="W18" s="4"/>
      <c r="X18" s="4"/>
      <c r="Y18" s="4"/>
      <c r="Z18" s="4"/>
    </row>
    <row r="19" spans="1:26" ht="24" x14ac:dyDescent="0.25">
      <c r="A19" s="156"/>
      <c r="B19" s="492" t="s">
        <v>64</v>
      </c>
      <c r="C19" s="181" t="s">
        <v>67</v>
      </c>
      <c r="D19" s="181" t="s">
        <v>68</v>
      </c>
      <c r="E19" s="181" t="s">
        <v>69</v>
      </c>
    </row>
    <row r="20" spans="1:26" ht="24" x14ac:dyDescent="0.25">
      <c r="A20" s="156"/>
      <c r="B20" s="492" t="s">
        <v>64</v>
      </c>
      <c r="C20" s="181" t="s">
        <v>70</v>
      </c>
      <c r="D20" s="181" t="s">
        <v>71</v>
      </c>
      <c r="E20" s="181" t="s">
        <v>69</v>
      </c>
    </row>
    <row r="21" spans="1:26" ht="24" x14ac:dyDescent="0.25">
      <c r="A21" s="156"/>
      <c r="B21" s="492" t="s">
        <v>64</v>
      </c>
      <c r="C21" s="181" t="s">
        <v>72</v>
      </c>
      <c r="D21" s="181" t="s">
        <v>73</v>
      </c>
      <c r="E21" s="181" t="s">
        <v>69</v>
      </c>
    </row>
    <row r="22" spans="1:26" ht="24" x14ac:dyDescent="0.25">
      <c r="A22" s="156"/>
      <c r="B22" s="492" t="s">
        <v>64</v>
      </c>
      <c r="C22" s="181" t="s">
        <v>74</v>
      </c>
      <c r="D22" s="181" t="s">
        <v>75</v>
      </c>
      <c r="E22" s="181" t="s">
        <v>69</v>
      </c>
    </row>
    <row r="23" spans="1:26" ht="24" x14ac:dyDescent="0.25">
      <c r="A23" s="156"/>
      <c r="B23" s="492" t="s">
        <v>64</v>
      </c>
      <c r="C23" s="181" t="s">
        <v>76</v>
      </c>
      <c r="D23" s="181" t="s">
        <v>77</v>
      </c>
      <c r="E23" s="181" t="s">
        <v>78</v>
      </c>
    </row>
    <row r="24" spans="1:26" ht="24" x14ac:dyDescent="0.25">
      <c r="A24" s="156"/>
      <c r="B24" s="492" t="s">
        <v>79</v>
      </c>
      <c r="C24" s="181" t="s">
        <v>44</v>
      </c>
      <c r="D24" s="181" t="s">
        <v>80</v>
      </c>
      <c r="E24" s="181" t="s">
        <v>81</v>
      </c>
    </row>
    <row r="25" spans="1:26" ht="24" x14ac:dyDescent="0.25">
      <c r="A25" s="156"/>
      <c r="B25" s="492" t="s">
        <v>79</v>
      </c>
      <c r="C25" s="181" t="s">
        <v>82</v>
      </c>
      <c r="D25" s="181" t="s">
        <v>83</v>
      </c>
      <c r="E25" s="181" t="s">
        <v>81</v>
      </c>
    </row>
    <row r="26" spans="1:26" ht="24" x14ac:dyDescent="0.25">
      <c r="A26" s="156"/>
      <c r="B26" s="492" t="s">
        <v>79</v>
      </c>
      <c r="C26" s="181" t="s">
        <v>84</v>
      </c>
      <c r="D26" s="181" t="s">
        <v>85</v>
      </c>
      <c r="E26" s="181" t="s">
        <v>86</v>
      </c>
    </row>
    <row r="27" spans="1:26" ht="24" x14ac:dyDescent="0.25">
      <c r="A27" s="156"/>
      <c r="B27" s="492" t="s">
        <v>79</v>
      </c>
      <c r="C27" s="181" t="s">
        <v>87</v>
      </c>
      <c r="D27" s="181" t="s">
        <v>88</v>
      </c>
      <c r="E27" s="181" t="s">
        <v>81</v>
      </c>
    </row>
    <row r="28" spans="1:26" ht="24" x14ac:dyDescent="0.25">
      <c r="A28" s="156"/>
      <c r="B28" s="492" t="s">
        <v>79</v>
      </c>
      <c r="C28" s="181" t="s">
        <v>89</v>
      </c>
      <c r="D28" s="181" t="s">
        <v>90</v>
      </c>
      <c r="E28" s="181" t="s">
        <v>86</v>
      </c>
    </row>
    <row r="29" spans="1:26" ht="25.5" customHeight="1" x14ac:dyDescent="0.25">
      <c r="A29" s="156"/>
      <c r="B29" s="492" t="s">
        <v>79</v>
      </c>
      <c r="C29" s="181" t="s">
        <v>91</v>
      </c>
      <c r="D29" s="181" t="s">
        <v>92</v>
      </c>
      <c r="E29" s="181" t="s">
        <v>86</v>
      </c>
    </row>
    <row r="30" spans="1:26" ht="24" x14ac:dyDescent="0.25">
      <c r="A30" s="156"/>
      <c r="B30" s="492" t="s">
        <v>79</v>
      </c>
      <c r="C30" s="181" t="s">
        <v>93</v>
      </c>
      <c r="D30" s="181" t="s">
        <v>94</v>
      </c>
      <c r="E30" s="181" t="s">
        <v>86</v>
      </c>
    </row>
    <row r="31" spans="1:26" ht="24" x14ac:dyDescent="0.25">
      <c r="A31" s="156"/>
      <c r="B31" s="492" t="s">
        <v>79</v>
      </c>
      <c r="C31" s="181" t="s">
        <v>95</v>
      </c>
      <c r="D31" s="181" t="s">
        <v>96</v>
      </c>
      <c r="E31" s="181" t="s">
        <v>86</v>
      </c>
    </row>
    <row r="32" spans="1:26" x14ac:dyDescent="0.25">
      <c r="A32" s="156"/>
      <c r="B32" s="492" t="s">
        <v>79</v>
      </c>
      <c r="C32" s="181" t="s">
        <v>97</v>
      </c>
      <c r="D32" s="181" t="s">
        <v>98</v>
      </c>
      <c r="E32" s="181" t="s">
        <v>99</v>
      </c>
    </row>
    <row r="33" spans="1:5" ht="15" customHeight="1" x14ac:dyDescent="0.25">
      <c r="A33" s="156"/>
      <c r="B33" s="492" t="s">
        <v>100</v>
      </c>
      <c r="C33" s="181" t="s">
        <v>44</v>
      </c>
      <c r="D33" s="181" t="s">
        <v>101</v>
      </c>
      <c r="E33" s="181" t="s">
        <v>102</v>
      </c>
    </row>
    <row r="34" spans="1:5" ht="15" customHeight="1" x14ac:dyDescent="0.25">
      <c r="A34" s="156"/>
      <c r="B34" s="492" t="s">
        <v>100</v>
      </c>
      <c r="C34" s="181" t="s">
        <v>103</v>
      </c>
      <c r="D34" s="181" t="s">
        <v>104</v>
      </c>
      <c r="E34" s="181" t="s">
        <v>102</v>
      </c>
    </row>
    <row r="35" spans="1:5" ht="15" customHeight="1" x14ac:dyDescent="0.25">
      <c r="A35" s="156"/>
      <c r="B35" s="492" t="s">
        <v>100</v>
      </c>
      <c r="C35" s="181" t="s">
        <v>105</v>
      </c>
      <c r="D35" s="181" t="s">
        <v>106</v>
      </c>
      <c r="E35" s="181" t="s">
        <v>107</v>
      </c>
    </row>
    <row r="36" spans="1:5" ht="15" customHeight="1" x14ac:dyDescent="0.25">
      <c r="A36" s="156"/>
      <c r="B36" s="492" t="s">
        <v>100</v>
      </c>
      <c r="C36" s="181" t="s">
        <v>108</v>
      </c>
      <c r="D36" s="181" t="s">
        <v>109</v>
      </c>
      <c r="E36" s="181" t="s">
        <v>107</v>
      </c>
    </row>
    <row r="37" spans="1:5" ht="15" customHeight="1" x14ac:dyDescent="0.25">
      <c r="A37" s="156"/>
      <c r="B37" s="492" t="s">
        <v>100</v>
      </c>
      <c r="C37" s="181" t="s">
        <v>110</v>
      </c>
      <c r="D37" s="181" t="s">
        <v>111</v>
      </c>
      <c r="E37" s="181" t="s">
        <v>107</v>
      </c>
    </row>
    <row r="38" spans="1:5" ht="15" customHeight="1" x14ac:dyDescent="0.25">
      <c r="A38" s="156"/>
      <c r="B38" s="492" t="s">
        <v>100</v>
      </c>
      <c r="C38" s="181" t="s">
        <v>112</v>
      </c>
      <c r="D38" s="181" t="s">
        <v>113</v>
      </c>
      <c r="E38" s="181" t="s">
        <v>107</v>
      </c>
    </row>
    <row r="39" spans="1:5" ht="15" customHeight="1" x14ac:dyDescent="0.25">
      <c r="A39" s="156"/>
      <c r="B39" s="492" t="s">
        <v>100</v>
      </c>
      <c r="C39" s="181" t="s">
        <v>114</v>
      </c>
      <c r="D39" s="181" t="s">
        <v>115</v>
      </c>
      <c r="E39" s="181" t="s">
        <v>107</v>
      </c>
    </row>
    <row r="40" spans="1:5" ht="15" customHeight="1" x14ac:dyDescent="0.25">
      <c r="A40" s="156"/>
      <c r="B40" s="492" t="s">
        <v>100</v>
      </c>
      <c r="C40" s="181" t="s">
        <v>116</v>
      </c>
      <c r="D40" s="181" t="s">
        <v>117</v>
      </c>
      <c r="E40" s="181" t="s">
        <v>107</v>
      </c>
    </row>
    <row r="41" spans="1:5" ht="15" customHeight="1" x14ac:dyDescent="0.25">
      <c r="A41" s="156"/>
      <c r="B41" s="492" t="s">
        <v>118</v>
      </c>
      <c r="C41" s="181" t="s">
        <v>44</v>
      </c>
      <c r="D41" s="181" t="s">
        <v>119</v>
      </c>
      <c r="E41" s="181" t="s">
        <v>120</v>
      </c>
    </row>
    <row r="42" spans="1:5" ht="15" customHeight="1" x14ac:dyDescent="0.25">
      <c r="A42" s="156"/>
      <c r="B42" s="492" t="s">
        <v>118</v>
      </c>
      <c r="C42" s="181" t="s">
        <v>121</v>
      </c>
      <c r="D42" s="181" t="s">
        <v>122</v>
      </c>
      <c r="E42" s="181" t="s">
        <v>120</v>
      </c>
    </row>
    <row r="43" spans="1:5" ht="15" customHeight="1" x14ac:dyDescent="0.25">
      <c r="A43" s="156"/>
      <c r="B43" s="492" t="s">
        <v>118</v>
      </c>
      <c r="C43" s="181" t="s">
        <v>123</v>
      </c>
      <c r="D43" s="181" t="s">
        <v>124</v>
      </c>
      <c r="E43" s="181" t="s">
        <v>120</v>
      </c>
    </row>
    <row r="44" spans="1:5" ht="15" customHeight="1" x14ac:dyDescent="0.25">
      <c r="A44" s="156"/>
      <c r="B44" s="492" t="s">
        <v>118</v>
      </c>
      <c r="C44" s="181" t="s">
        <v>125</v>
      </c>
      <c r="D44" s="181" t="s">
        <v>126</v>
      </c>
      <c r="E44" s="181" t="s">
        <v>120</v>
      </c>
    </row>
    <row r="45" spans="1:5" ht="15" customHeight="1" x14ac:dyDescent="0.25">
      <c r="A45" s="156"/>
      <c r="B45" s="492" t="s">
        <v>118</v>
      </c>
      <c r="C45" s="181" t="s">
        <v>127</v>
      </c>
      <c r="D45" s="181" t="s">
        <v>128</v>
      </c>
      <c r="E45" s="181" t="s">
        <v>120</v>
      </c>
    </row>
    <row r="46" spans="1:5" ht="15" customHeight="1" x14ac:dyDescent="0.25">
      <c r="A46" s="156"/>
      <c r="B46" s="492" t="s">
        <v>118</v>
      </c>
      <c r="C46" s="181" t="s">
        <v>129</v>
      </c>
      <c r="D46" s="181" t="s">
        <v>130</v>
      </c>
      <c r="E46" s="181" t="s">
        <v>131</v>
      </c>
    </row>
    <row r="47" spans="1:5" ht="15" customHeight="1" x14ac:dyDescent="0.25">
      <c r="A47" s="156"/>
      <c r="B47" s="492" t="s">
        <v>118</v>
      </c>
      <c r="C47" s="181" t="s">
        <v>132</v>
      </c>
      <c r="D47" s="181" t="s">
        <v>133</v>
      </c>
      <c r="E47" s="181" t="s">
        <v>120</v>
      </c>
    </row>
    <row r="48" spans="1:5" ht="15" customHeight="1" x14ac:dyDescent="0.25">
      <c r="A48" s="156"/>
      <c r="B48" s="492" t="s">
        <v>118</v>
      </c>
      <c r="C48" s="181" t="s">
        <v>134</v>
      </c>
      <c r="D48" s="181" t="s">
        <v>135</v>
      </c>
      <c r="E48" s="181" t="s">
        <v>131</v>
      </c>
    </row>
    <row r="49" spans="1:5" ht="15" customHeight="1" x14ac:dyDescent="0.25">
      <c r="A49" s="156"/>
      <c r="B49" s="492" t="s">
        <v>118</v>
      </c>
      <c r="C49" s="181" t="s">
        <v>136</v>
      </c>
      <c r="D49" s="181" t="s">
        <v>137</v>
      </c>
      <c r="E49" s="181" t="s">
        <v>120</v>
      </c>
    </row>
    <row r="50" spans="1:5" ht="15" customHeight="1" x14ac:dyDescent="0.25">
      <c r="A50" s="156"/>
      <c r="B50" s="492" t="s">
        <v>118</v>
      </c>
      <c r="C50" s="181" t="s">
        <v>138</v>
      </c>
      <c r="D50" s="181" t="s">
        <v>139</v>
      </c>
      <c r="E50" s="181" t="s">
        <v>140</v>
      </c>
    </row>
    <row r="51" spans="1:5" ht="15" customHeight="1" x14ac:dyDescent="0.25">
      <c r="A51" s="156"/>
      <c r="B51" s="492" t="s">
        <v>118</v>
      </c>
      <c r="C51" s="181" t="s">
        <v>141</v>
      </c>
      <c r="D51" s="181" t="s">
        <v>142</v>
      </c>
      <c r="E51" s="181" t="s">
        <v>120</v>
      </c>
    </row>
    <row r="52" spans="1:5" ht="15" customHeight="1" x14ac:dyDescent="0.25">
      <c r="A52" s="156"/>
      <c r="B52" s="492" t="s">
        <v>118</v>
      </c>
      <c r="C52" s="181" t="s">
        <v>143</v>
      </c>
      <c r="D52" s="181" t="s">
        <v>144</v>
      </c>
      <c r="E52" s="181" t="s">
        <v>131</v>
      </c>
    </row>
    <row r="53" spans="1:5" ht="30" customHeight="1" x14ac:dyDescent="0.25">
      <c r="A53" s="156"/>
      <c r="B53" s="492" t="s">
        <v>145</v>
      </c>
      <c r="C53" s="181" t="s">
        <v>44</v>
      </c>
      <c r="D53" s="181" t="s">
        <v>146</v>
      </c>
      <c r="E53" s="181" t="s">
        <v>147</v>
      </c>
    </row>
    <row r="54" spans="1:5" ht="15" customHeight="1" x14ac:dyDescent="0.25">
      <c r="A54" s="156"/>
      <c r="B54" s="492" t="s">
        <v>145</v>
      </c>
      <c r="C54" s="181" t="s">
        <v>148</v>
      </c>
      <c r="D54" s="181" t="s">
        <v>149</v>
      </c>
      <c r="E54" s="181" t="s">
        <v>150</v>
      </c>
    </row>
    <row r="55" spans="1:5" ht="15" customHeight="1" x14ac:dyDescent="0.25">
      <c r="A55" s="156"/>
      <c r="B55" s="492" t="s">
        <v>145</v>
      </c>
      <c r="C55" s="181" t="s">
        <v>151</v>
      </c>
      <c r="D55" s="181" t="s">
        <v>152</v>
      </c>
      <c r="E55" s="181" t="s">
        <v>150</v>
      </c>
    </row>
    <row r="56" spans="1:5" ht="15" customHeight="1" x14ac:dyDescent="0.25">
      <c r="A56" s="156"/>
      <c r="B56" s="492" t="s">
        <v>145</v>
      </c>
      <c r="C56" s="181" t="s">
        <v>153</v>
      </c>
      <c r="D56" s="181" t="s">
        <v>154</v>
      </c>
      <c r="E56" s="181" t="s">
        <v>147</v>
      </c>
    </row>
    <row r="57" spans="1:5" ht="15" customHeight="1" x14ac:dyDescent="0.25">
      <c r="A57" s="156"/>
      <c r="B57" s="492" t="s">
        <v>145</v>
      </c>
      <c r="C57" s="181" t="s">
        <v>155</v>
      </c>
      <c r="D57" s="181" t="s">
        <v>156</v>
      </c>
      <c r="E57" s="181" t="s">
        <v>150</v>
      </c>
    </row>
    <row r="58" spans="1:5" ht="15" customHeight="1" x14ac:dyDescent="0.25">
      <c r="A58" s="156"/>
      <c r="B58" s="492" t="s">
        <v>145</v>
      </c>
      <c r="C58" s="181" t="s">
        <v>157</v>
      </c>
      <c r="D58" s="181" t="s">
        <v>158</v>
      </c>
      <c r="E58" s="181" t="s">
        <v>150</v>
      </c>
    </row>
    <row r="59" spans="1:5" ht="15" customHeight="1" x14ac:dyDescent="0.25">
      <c r="A59" s="156"/>
      <c r="B59" s="492" t="s">
        <v>145</v>
      </c>
      <c r="C59" s="181" t="s">
        <v>159</v>
      </c>
      <c r="D59" s="181" t="s">
        <v>160</v>
      </c>
      <c r="E59" s="181" t="s">
        <v>150</v>
      </c>
    </row>
    <row r="60" spans="1:5" ht="15" customHeight="1" x14ac:dyDescent="0.25">
      <c r="A60" s="156"/>
      <c r="B60" s="492" t="s">
        <v>145</v>
      </c>
      <c r="C60" s="181" t="s">
        <v>161</v>
      </c>
      <c r="D60" s="181" t="s">
        <v>162</v>
      </c>
      <c r="E60" s="181" t="s">
        <v>150</v>
      </c>
    </row>
    <row r="61" spans="1:5" ht="15" customHeight="1" x14ac:dyDescent="0.25">
      <c r="A61" s="156"/>
      <c r="B61" s="492" t="s">
        <v>145</v>
      </c>
      <c r="C61" s="181" t="s">
        <v>163</v>
      </c>
      <c r="D61" s="181" t="s">
        <v>164</v>
      </c>
      <c r="E61" s="181" t="s">
        <v>150</v>
      </c>
    </row>
    <row r="62" spans="1:5" ht="15" customHeight="1" x14ac:dyDescent="0.25">
      <c r="A62" s="156"/>
      <c r="B62" s="492" t="s">
        <v>145</v>
      </c>
      <c r="C62" s="181" t="s">
        <v>165</v>
      </c>
      <c r="D62" s="181" t="s">
        <v>166</v>
      </c>
      <c r="E62" s="181" t="s">
        <v>150</v>
      </c>
    </row>
    <row r="63" spans="1:5" ht="15" customHeight="1" x14ac:dyDescent="0.25">
      <c r="A63" s="156"/>
      <c r="B63" s="492" t="s">
        <v>145</v>
      </c>
      <c r="C63" s="181" t="s">
        <v>167</v>
      </c>
      <c r="D63" s="181" t="s">
        <v>168</v>
      </c>
      <c r="E63" s="181" t="s">
        <v>150</v>
      </c>
    </row>
    <row r="64" spans="1:5" ht="15" customHeight="1" x14ac:dyDescent="0.25">
      <c r="A64" s="156"/>
      <c r="B64" s="492" t="s">
        <v>145</v>
      </c>
      <c r="C64" s="181" t="s">
        <v>169</v>
      </c>
      <c r="D64" s="181" t="s">
        <v>170</v>
      </c>
      <c r="E64" s="181" t="s">
        <v>150</v>
      </c>
    </row>
    <row r="65" spans="1:5" ht="15" customHeight="1" x14ac:dyDescent="0.25">
      <c r="A65" s="156"/>
      <c r="B65" s="492" t="s">
        <v>145</v>
      </c>
      <c r="C65" s="181" t="s">
        <v>171</v>
      </c>
      <c r="D65" s="181" t="s">
        <v>172</v>
      </c>
      <c r="E65" s="181" t="s">
        <v>150</v>
      </c>
    </row>
    <row r="66" spans="1:5" ht="15" customHeight="1" x14ac:dyDescent="0.25">
      <c r="A66" s="156"/>
      <c r="B66" s="492" t="s">
        <v>145</v>
      </c>
      <c r="C66" s="181" t="s">
        <v>173</v>
      </c>
      <c r="D66" s="181" t="s">
        <v>174</v>
      </c>
      <c r="E66" s="181" t="s">
        <v>150</v>
      </c>
    </row>
    <row r="67" spans="1:5" ht="15" customHeight="1" x14ac:dyDescent="0.25">
      <c r="A67" s="156"/>
      <c r="B67" s="492" t="s">
        <v>145</v>
      </c>
      <c r="C67" s="181" t="s">
        <v>175</v>
      </c>
      <c r="D67" s="181" t="s">
        <v>176</v>
      </c>
      <c r="E67" s="181" t="s">
        <v>150</v>
      </c>
    </row>
    <row r="68" spans="1:5" ht="15" customHeight="1" x14ac:dyDescent="0.25">
      <c r="A68" s="156"/>
      <c r="B68" s="492" t="s">
        <v>145</v>
      </c>
      <c r="C68" s="181" t="s">
        <v>177</v>
      </c>
      <c r="D68" s="181" t="s">
        <v>178</v>
      </c>
      <c r="E68" s="181" t="s">
        <v>150</v>
      </c>
    </row>
    <row r="69" spans="1:5" ht="15" customHeight="1" x14ac:dyDescent="0.25">
      <c r="A69" s="156"/>
      <c r="B69" s="492" t="s">
        <v>145</v>
      </c>
      <c r="C69" s="181" t="s">
        <v>179</v>
      </c>
      <c r="D69" s="181" t="s">
        <v>180</v>
      </c>
      <c r="E69" s="181" t="s">
        <v>150</v>
      </c>
    </row>
    <row r="70" spans="1:5" ht="15" customHeight="1" x14ac:dyDescent="0.25">
      <c r="A70" s="156"/>
      <c r="B70" s="492" t="s">
        <v>181</v>
      </c>
      <c r="C70" s="181" t="s">
        <v>44</v>
      </c>
      <c r="D70" s="181" t="s">
        <v>182</v>
      </c>
      <c r="E70" s="181" t="s">
        <v>183</v>
      </c>
    </row>
    <row r="71" spans="1:5" ht="15" customHeight="1" x14ac:dyDescent="0.25">
      <c r="A71" s="156"/>
      <c r="B71" s="492" t="s">
        <v>181</v>
      </c>
      <c r="C71" s="181" t="s">
        <v>184</v>
      </c>
      <c r="D71" s="181" t="s">
        <v>185</v>
      </c>
      <c r="E71" s="181" t="s">
        <v>186</v>
      </c>
    </row>
    <row r="72" spans="1:5" ht="15" customHeight="1" x14ac:dyDescent="0.25">
      <c r="A72" s="156"/>
      <c r="B72" s="492" t="s">
        <v>181</v>
      </c>
      <c r="C72" s="181" t="s">
        <v>187</v>
      </c>
      <c r="D72" s="181" t="s">
        <v>188</v>
      </c>
      <c r="E72" s="181" t="s">
        <v>186</v>
      </c>
    </row>
    <row r="73" spans="1:5" ht="30" customHeight="1" x14ac:dyDescent="0.25">
      <c r="A73" s="156"/>
      <c r="B73" s="492" t="s">
        <v>181</v>
      </c>
      <c r="C73" s="181" t="s">
        <v>189</v>
      </c>
      <c r="D73" s="181" t="s">
        <v>190</v>
      </c>
      <c r="E73" s="181" t="s">
        <v>186</v>
      </c>
    </row>
    <row r="74" spans="1:5" ht="15" customHeight="1" x14ac:dyDescent="0.25">
      <c r="A74" s="156"/>
      <c r="B74" s="492" t="s">
        <v>181</v>
      </c>
      <c r="C74" s="181" t="s">
        <v>191</v>
      </c>
      <c r="D74" s="181" t="s">
        <v>192</v>
      </c>
      <c r="E74" s="181" t="s">
        <v>186</v>
      </c>
    </row>
    <row r="75" spans="1:5" ht="15" customHeight="1" x14ac:dyDescent="0.25">
      <c r="A75" s="156"/>
      <c r="B75" s="492" t="s">
        <v>181</v>
      </c>
      <c r="C75" s="181" t="s">
        <v>193</v>
      </c>
      <c r="D75" s="181" t="s">
        <v>194</v>
      </c>
      <c r="E75" s="181" t="s">
        <v>186</v>
      </c>
    </row>
    <row r="76" spans="1:5" ht="15" customHeight="1" x14ac:dyDescent="0.25">
      <c r="A76" s="156"/>
      <c r="B76" s="492" t="s">
        <v>181</v>
      </c>
      <c r="C76" s="181" t="s">
        <v>195</v>
      </c>
      <c r="D76" s="181" t="s">
        <v>196</v>
      </c>
      <c r="E76" s="181" t="s">
        <v>186</v>
      </c>
    </row>
    <row r="77" spans="1:5" ht="15" customHeight="1" x14ac:dyDescent="0.25">
      <c r="A77" s="156"/>
      <c r="B77" s="492" t="s">
        <v>197</v>
      </c>
      <c r="C77" s="181" t="s">
        <v>44</v>
      </c>
      <c r="D77" s="181" t="s">
        <v>198</v>
      </c>
      <c r="E77" s="181" t="s">
        <v>199</v>
      </c>
    </row>
    <row r="78" spans="1:5" ht="15" customHeight="1" x14ac:dyDescent="0.25">
      <c r="A78" s="156"/>
      <c r="B78" s="492" t="s">
        <v>197</v>
      </c>
      <c r="C78" s="181" t="s">
        <v>200</v>
      </c>
      <c r="D78" s="181" t="s">
        <v>201</v>
      </c>
      <c r="E78" s="181" t="s">
        <v>202</v>
      </c>
    </row>
    <row r="79" spans="1:5" ht="15" customHeight="1" x14ac:dyDescent="0.25">
      <c r="A79" s="156"/>
      <c r="B79" s="492" t="s">
        <v>197</v>
      </c>
      <c r="C79" s="181" t="s">
        <v>203</v>
      </c>
      <c r="D79" s="181" t="s">
        <v>204</v>
      </c>
      <c r="E79" s="181" t="s">
        <v>202</v>
      </c>
    </row>
    <row r="80" spans="1:5" ht="15" customHeight="1" x14ac:dyDescent="0.25">
      <c r="A80" s="156"/>
      <c r="B80" s="492" t="s">
        <v>197</v>
      </c>
      <c r="C80" s="181" t="s">
        <v>205</v>
      </c>
      <c r="D80" s="181" t="s">
        <v>206</v>
      </c>
      <c r="E80" s="181" t="s">
        <v>202</v>
      </c>
    </row>
    <row r="81" spans="1:5" ht="15" customHeight="1" x14ac:dyDescent="0.25">
      <c r="A81" s="156"/>
      <c r="B81" s="492" t="s">
        <v>197</v>
      </c>
      <c r="C81" s="181" t="s">
        <v>207</v>
      </c>
      <c r="D81" s="181" t="s">
        <v>208</v>
      </c>
      <c r="E81" s="181" t="s">
        <v>202</v>
      </c>
    </row>
    <row r="82" spans="1:5" ht="15" customHeight="1" x14ac:dyDescent="0.25">
      <c r="A82" s="156"/>
      <c r="B82" s="492" t="s">
        <v>197</v>
      </c>
      <c r="C82" s="181" t="s">
        <v>209</v>
      </c>
      <c r="D82" s="181" t="s">
        <v>210</v>
      </c>
      <c r="E82" s="181" t="s">
        <v>199</v>
      </c>
    </row>
    <row r="83" spans="1:5" ht="15" customHeight="1" x14ac:dyDescent="0.25">
      <c r="A83" s="156"/>
      <c r="B83" s="492" t="s">
        <v>197</v>
      </c>
      <c r="C83" s="181" t="s">
        <v>211</v>
      </c>
      <c r="D83" s="181" t="s">
        <v>212</v>
      </c>
      <c r="E83" s="181" t="s">
        <v>202</v>
      </c>
    </row>
    <row r="84" spans="1:5" ht="15" customHeight="1" x14ac:dyDescent="0.25">
      <c r="A84" s="156"/>
      <c r="B84" s="492" t="s">
        <v>197</v>
      </c>
      <c r="C84" s="181" t="s">
        <v>213</v>
      </c>
      <c r="D84" s="181" t="s">
        <v>214</v>
      </c>
      <c r="E84" s="181" t="s">
        <v>215</v>
      </c>
    </row>
    <row r="85" spans="1:5" ht="15" customHeight="1" x14ac:dyDescent="0.25">
      <c r="A85" s="156"/>
      <c r="B85" s="492" t="s">
        <v>216</v>
      </c>
      <c r="C85" s="181" t="s">
        <v>44</v>
      </c>
      <c r="D85" s="181" t="s">
        <v>217</v>
      </c>
      <c r="E85" s="181" t="s">
        <v>218</v>
      </c>
    </row>
    <row r="86" spans="1:5" ht="15" customHeight="1" x14ac:dyDescent="0.25">
      <c r="A86" s="156"/>
      <c r="B86" s="492" t="s">
        <v>216</v>
      </c>
      <c r="C86" s="181" t="s">
        <v>219</v>
      </c>
      <c r="D86" s="181" t="s">
        <v>220</v>
      </c>
      <c r="E86" s="181" t="s">
        <v>221</v>
      </c>
    </row>
    <row r="87" spans="1:5" ht="15" customHeight="1" x14ac:dyDescent="0.25">
      <c r="A87" s="156"/>
      <c r="B87" s="492" t="s">
        <v>216</v>
      </c>
      <c r="C87" s="181" t="s">
        <v>222</v>
      </c>
      <c r="D87" s="181" t="s">
        <v>223</v>
      </c>
      <c r="E87" s="181" t="s">
        <v>221</v>
      </c>
    </row>
    <row r="88" spans="1:5" ht="15" customHeight="1" x14ac:dyDescent="0.25">
      <c r="A88" s="156"/>
      <c r="B88" s="492" t="s">
        <v>224</v>
      </c>
      <c r="C88" s="181" t="s">
        <v>44</v>
      </c>
      <c r="D88" s="181" t="s">
        <v>225</v>
      </c>
      <c r="E88" s="181" t="s">
        <v>226</v>
      </c>
    </row>
    <row r="89" spans="1:5" ht="15" customHeight="1" x14ac:dyDescent="0.25">
      <c r="A89" s="156"/>
      <c r="B89" s="492" t="s">
        <v>224</v>
      </c>
      <c r="C89" s="181" t="s">
        <v>227</v>
      </c>
      <c r="D89" s="181" t="s">
        <v>228</v>
      </c>
      <c r="E89" s="181" t="s">
        <v>229</v>
      </c>
    </row>
    <row r="90" spans="1:5" ht="15" customHeight="1" x14ac:dyDescent="0.25">
      <c r="A90" s="156"/>
      <c r="B90" s="492" t="s">
        <v>224</v>
      </c>
      <c r="C90" s="181" t="s">
        <v>230</v>
      </c>
      <c r="D90" s="181" t="s">
        <v>231</v>
      </c>
      <c r="E90" s="181" t="s">
        <v>229</v>
      </c>
    </row>
    <row r="91" spans="1:5" ht="15" customHeight="1" x14ac:dyDescent="0.25">
      <c r="A91" s="156"/>
      <c r="B91" s="492" t="s">
        <v>224</v>
      </c>
      <c r="C91" s="181" t="s">
        <v>232</v>
      </c>
      <c r="D91" s="181" t="s">
        <v>233</v>
      </c>
      <c r="E91" s="181" t="s">
        <v>229</v>
      </c>
    </row>
    <row r="92" spans="1:5" ht="15" customHeight="1" x14ac:dyDescent="0.25">
      <c r="A92" s="156"/>
      <c r="B92" s="492" t="s">
        <v>224</v>
      </c>
      <c r="C92" s="181" t="s">
        <v>234</v>
      </c>
      <c r="D92" s="181" t="s">
        <v>235</v>
      </c>
      <c r="E92" s="181" t="s">
        <v>229</v>
      </c>
    </row>
    <row r="93" spans="1:5" ht="15" customHeight="1" x14ac:dyDescent="0.25">
      <c r="A93" s="156"/>
      <c r="B93" s="492" t="s">
        <v>224</v>
      </c>
      <c r="C93" s="181" t="s">
        <v>236</v>
      </c>
      <c r="D93" s="181" t="s">
        <v>237</v>
      </c>
      <c r="E93" s="181" t="s">
        <v>229</v>
      </c>
    </row>
    <row r="94" spans="1:5" ht="15" customHeight="1" x14ac:dyDescent="0.25">
      <c r="A94" s="156"/>
      <c r="B94" s="492" t="s">
        <v>224</v>
      </c>
      <c r="C94" s="181" t="s">
        <v>238</v>
      </c>
      <c r="D94" s="181" t="s">
        <v>239</v>
      </c>
      <c r="E94" s="181" t="s">
        <v>240</v>
      </c>
    </row>
    <row r="95" spans="1:5" ht="15" customHeight="1" x14ac:dyDescent="0.25">
      <c r="A95" s="156"/>
      <c r="B95" s="492" t="s">
        <v>224</v>
      </c>
      <c r="C95" s="181" t="s">
        <v>241</v>
      </c>
      <c r="D95" s="181" t="s">
        <v>242</v>
      </c>
      <c r="E95" s="181"/>
    </row>
    <row r="96" spans="1:5" ht="15" customHeight="1" x14ac:dyDescent="0.25">
      <c r="A96" s="156"/>
      <c r="B96" s="492" t="s">
        <v>243</v>
      </c>
      <c r="C96" s="181" t="s">
        <v>44</v>
      </c>
      <c r="D96" s="181" t="s">
        <v>244</v>
      </c>
      <c r="E96" s="181" t="s">
        <v>245</v>
      </c>
    </row>
    <row r="97" spans="1:5" ht="15" customHeight="1" x14ac:dyDescent="0.25">
      <c r="A97" s="156"/>
      <c r="B97" s="492" t="s">
        <v>243</v>
      </c>
      <c r="C97" s="181" t="s">
        <v>246</v>
      </c>
      <c r="D97" s="181" t="s">
        <v>247</v>
      </c>
      <c r="E97" s="181" t="s">
        <v>248</v>
      </c>
    </row>
    <row r="98" spans="1:5" ht="24" x14ac:dyDescent="0.25">
      <c r="A98" s="156"/>
      <c r="B98" s="492" t="s">
        <v>249</v>
      </c>
      <c r="C98" s="181" t="s">
        <v>44</v>
      </c>
      <c r="D98" s="181" t="s">
        <v>250</v>
      </c>
      <c r="E98" s="181" t="s">
        <v>251</v>
      </c>
    </row>
    <row r="99" spans="1:5" ht="24" x14ac:dyDescent="0.25">
      <c r="A99" s="156"/>
      <c r="B99" s="492" t="s">
        <v>249</v>
      </c>
      <c r="C99" s="181" t="s">
        <v>252</v>
      </c>
      <c r="D99" s="181" t="s">
        <v>253</v>
      </c>
      <c r="E99" s="181" t="s">
        <v>254</v>
      </c>
    </row>
    <row r="100" spans="1:5" x14ac:dyDescent="0.25">
      <c r="A100" s="156"/>
      <c r="B100" s="492" t="s">
        <v>249</v>
      </c>
      <c r="C100" s="181" t="s">
        <v>255</v>
      </c>
      <c r="D100" s="181" t="s">
        <v>256</v>
      </c>
      <c r="E100" s="181" t="s">
        <v>251</v>
      </c>
    </row>
    <row r="101" spans="1:5" ht="15" customHeight="1" x14ac:dyDescent="0.25">
      <c r="A101" s="156"/>
      <c r="B101" s="492" t="s">
        <v>249</v>
      </c>
      <c r="C101" s="181" t="s">
        <v>257</v>
      </c>
      <c r="D101" s="181" t="s">
        <v>258</v>
      </c>
      <c r="E101" s="181" t="s">
        <v>254</v>
      </c>
    </row>
    <row r="102" spans="1:5" ht="15" customHeight="1" x14ac:dyDescent="0.25">
      <c r="A102" s="156"/>
      <c r="B102" s="492" t="s">
        <v>249</v>
      </c>
      <c r="C102" s="181" t="s">
        <v>259</v>
      </c>
      <c r="D102" s="181" t="s">
        <v>260</v>
      </c>
      <c r="E102" s="181" t="s">
        <v>254</v>
      </c>
    </row>
    <row r="103" spans="1:5" ht="15" customHeight="1" x14ac:dyDescent="0.25">
      <c r="A103" s="156"/>
      <c r="B103" s="492" t="s">
        <v>249</v>
      </c>
      <c r="C103" s="181" t="s">
        <v>261</v>
      </c>
      <c r="D103" s="181" t="s">
        <v>262</v>
      </c>
      <c r="E103" s="181" t="s">
        <v>254</v>
      </c>
    </row>
    <row r="104" spans="1:5" ht="15" customHeight="1" x14ac:dyDescent="0.25">
      <c r="A104" s="156"/>
      <c r="B104" s="492" t="s">
        <v>249</v>
      </c>
      <c r="C104" s="181" t="s">
        <v>263</v>
      </c>
      <c r="D104" s="181" t="s">
        <v>264</v>
      </c>
      <c r="E104" s="181" t="s">
        <v>254</v>
      </c>
    </row>
    <row r="105" spans="1:5" ht="15" customHeight="1" x14ac:dyDescent="0.25">
      <c r="A105" s="156"/>
      <c r="B105" s="492" t="s">
        <v>249</v>
      </c>
      <c r="C105" s="181" t="s">
        <v>265</v>
      </c>
      <c r="D105" s="181" t="s">
        <v>266</v>
      </c>
      <c r="E105" s="181" t="s">
        <v>254</v>
      </c>
    </row>
    <row r="106" spans="1:5" ht="15" customHeight="1" x14ac:dyDescent="0.25">
      <c r="A106" s="156"/>
      <c r="B106" s="492" t="s">
        <v>267</v>
      </c>
      <c r="C106" s="181" t="s">
        <v>44</v>
      </c>
      <c r="D106" s="181" t="s">
        <v>268</v>
      </c>
      <c r="E106" s="181" t="s">
        <v>269</v>
      </c>
    </row>
    <row r="107" spans="1:5" ht="15" customHeight="1" x14ac:dyDescent="0.25">
      <c r="A107" s="156"/>
      <c r="B107" s="492" t="s">
        <v>267</v>
      </c>
      <c r="C107" s="181" t="s">
        <v>270</v>
      </c>
      <c r="D107" s="181" t="s">
        <v>271</v>
      </c>
      <c r="E107" s="181" t="s">
        <v>269</v>
      </c>
    </row>
    <row r="108" spans="1:5" ht="15" customHeight="1" x14ac:dyDescent="0.25">
      <c r="A108" s="156"/>
      <c r="B108" s="492" t="s">
        <v>267</v>
      </c>
      <c r="C108" s="181" t="s">
        <v>272</v>
      </c>
      <c r="D108" s="181" t="s">
        <v>273</v>
      </c>
      <c r="E108" s="181" t="s">
        <v>274</v>
      </c>
    </row>
    <row r="109" spans="1:5" ht="15" customHeight="1" x14ac:dyDescent="0.25">
      <c r="A109" s="156"/>
      <c r="B109" s="492" t="s">
        <v>267</v>
      </c>
      <c r="C109" s="181" t="s">
        <v>275</v>
      </c>
      <c r="D109" s="181" t="s">
        <v>276</v>
      </c>
      <c r="E109" s="181" t="s">
        <v>274</v>
      </c>
    </row>
    <row r="110" spans="1:5" ht="15" customHeight="1" x14ac:dyDescent="0.25">
      <c r="A110" s="156"/>
      <c r="B110" s="492" t="s">
        <v>267</v>
      </c>
      <c r="C110" s="181" t="s">
        <v>277</v>
      </c>
      <c r="D110" s="181" t="s">
        <v>278</v>
      </c>
      <c r="E110" s="181" t="s">
        <v>274</v>
      </c>
    </row>
    <row r="111" spans="1:5" ht="15" customHeight="1" x14ac:dyDescent="0.25">
      <c r="A111" s="156"/>
      <c r="B111" s="492" t="s">
        <v>267</v>
      </c>
      <c r="C111" s="181" t="s">
        <v>279</v>
      </c>
      <c r="D111" s="181" t="s">
        <v>280</v>
      </c>
      <c r="E111" s="181" t="s">
        <v>274</v>
      </c>
    </row>
    <row r="112" spans="1:5" ht="30" customHeight="1" x14ac:dyDescent="0.25">
      <c r="A112" s="156"/>
      <c r="B112" s="492" t="s">
        <v>267</v>
      </c>
      <c r="C112" s="181" t="s">
        <v>281</v>
      </c>
      <c r="D112" s="181" t="s">
        <v>282</v>
      </c>
      <c r="E112" s="181" t="s">
        <v>274</v>
      </c>
    </row>
    <row r="113" spans="1:5" ht="15" customHeight="1" x14ac:dyDescent="0.25">
      <c r="A113" s="156"/>
      <c r="B113" s="492" t="s">
        <v>267</v>
      </c>
      <c r="C113" s="181" t="s">
        <v>283</v>
      </c>
      <c r="D113" s="181" t="s">
        <v>284</v>
      </c>
      <c r="E113" s="181" t="s">
        <v>274</v>
      </c>
    </row>
    <row r="114" spans="1:5" ht="15" customHeight="1" x14ac:dyDescent="0.25">
      <c r="A114" s="156"/>
      <c r="B114" s="492" t="s">
        <v>267</v>
      </c>
      <c r="C114" s="181" t="s">
        <v>285</v>
      </c>
      <c r="D114" s="181" t="s">
        <v>286</v>
      </c>
      <c r="E114" s="181" t="s">
        <v>274</v>
      </c>
    </row>
    <row r="115" spans="1:5" ht="30" customHeight="1" x14ac:dyDescent="0.25">
      <c r="A115" s="156"/>
      <c r="B115" s="492" t="s">
        <v>267</v>
      </c>
      <c r="C115" s="181" t="s">
        <v>287</v>
      </c>
      <c r="D115" s="181" t="s">
        <v>288</v>
      </c>
      <c r="E115" s="181" t="s">
        <v>274</v>
      </c>
    </row>
    <row r="116" spans="1:5" ht="15" customHeight="1" x14ac:dyDescent="0.25">
      <c r="A116" s="156"/>
      <c r="B116" s="492" t="s">
        <v>289</v>
      </c>
      <c r="C116" s="181" t="s">
        <v>290</v>
      </c>
      <c r="D116" s="181" t="s">
        <v>291</v>
      </c>
      <c r="E116" s="181" t="s">
        <v>292</v>
      </c>
    </row>
    <row r="117" spans="1:5" ht="15" customHeight="1" x14ac:dyDescent="0.25">
      <c r="A117" s="156"/>
      <c r="B117" s="492" t="s">
        <v>289</v>
      </c>
      <c r="C117" s="181" t="s">
        <v>293</v>
      </c>
      <c r="D117" s="181" t="s">
        <v>291</v>
      </c>
      <c r="E117" s="181" t="s">
        <v>294</v>
      </c>
    </row>
  </sheetData>
  <mergeCells count="1">
    <mergeCell ref="B1:E1"/>
  </mergeCells>
  <hyperlinks>
    <hyperlink ref="B4" location="Overview!A1" display="Overview" xr:uid="{6C463EB3-94E6-134A-B240-A9899FB504D3}"/>
    <hyperlink ref="B5:B8" location="Overview!A1" display="Overview" xr:uid="{D36BC2D9-F439-4F49-AC3B-E47B5275A609}"/>
    <hyperlink ref="B9" location="'COMMUNITIES &amp; INDIGENOUS'!A1" display="Communties &amp; Indigenous Peoples" xr:uid="{04A401BF-CE6D-EA4F-AE1A-23266E05FD59}"/>
    <hyperlink ref="B10:B17" location="'COMMUNITIES &amp; INDIGENOUS'!A1" display="Communties &amp; Indigenous Peoples" xr:uid="{79197342-1DB0-B247-B714-34D57C5C819B}"/>
    <hyperlink ref="B18" location="'CORP. GOV &amp; BUSSINESS ETHICS'!A1" display="Corporate Governance and Business Ethics" xr:uid="{03D79DBC-0ED3-4B4F-BF67-D9E10AA1E1BA}"/>
    <hyperlink ref="B19:B23" location="'CORP. GOV &amp; BUSSINESS ETHICS'!A1" display="Corporate Governance and Business Ethics" xr:uid="{C69427A5-044E-B543-A36F-79743A1A0700}"/>
    <hyperlink ref="B24" location="'ENV. &amp; BIODIVERSITY MGMT.'!A1" display="Env. &amp; Biodiversity Mgmt." xr:uid="{CB2C9413-658E-DE4B-8C12-8B2E54E61B2A}"/>
    <hyperlink ref="B25:B32" location="'ENV. &amp; BIODIVERSITY MGMT.'!A1" display="Env. &amp; Biodiversity Mgmt." xr:uid="{149628B0-71DB-704C-AF7A-0E1BDDA0FDEB}"/>
    <hyperlink ref="B33" location="'GHG EMISSIONS'!A1" display="GHG Emissions" xr:uid="{1A71E694-8364-8344-A239-BC63FF274AE1}"/>
    <hyperlink ref="B34:B40" location="'GHG EMISSIONS'!A1" display="GHG Emissions" xr:uid="{823D314B-55E7-4B4A-869A-B91224FA8A0E}"/>
    <hyperlink ref="B41" location="'H&amp;S'!A1" display="Health &amp; Safety" xr:uid="{FD4803FE-04DD-C145-88FE-2AE2EE80D1DC}"/>
    <hyperlink ref="B42:B52" location="'H&amp;S'!A1" display="Health &amp; Safety" xr:uid="{226534AD-89BC-B540-87BB-4DB96AE44A5F}"/>
    <hyperlink ref="B53" location="'LABOUR RIGHTS'!A1" display="Labour Rights" xr:uid="{535DF202-D239-BC48-A10B-BA058AE1934A}"/>
    <hyperlink ref="B54:B69" location="'LABOUR RIGHTS'!A1" display="Labour Rights" xr:uid="{DCFB3545-E902-B849-ADD8-7D29455963D6}"/>
    <hyperlink ref="B70" location="'LAND &amp; RESOURCE RIGHTS'!A1" display="Land &amp; Resource Rights" xr:uid="{0458F5A4-903E-5842-AD6F-B97E0DF15586}"/>
    <hyperlink ref="B71:B76" location="'LAND &amp; RESOURCE RIGHTS'!A1" display="Land &amp; Resource Rights" xr:uid="{B3579807-5F02-2547-ABF9-C6287BC72408}"/>
    <hyperlink ref="B77" location="'RESPONSIBLE PROCUREMENT'!A1" display="Responsible Procurement" xr:uid="{B6373AFB-0C0E-BF4E-A171-6B57C528DFB6}"/>
    <hyperlink ref="B78:B84" location="'RESPONSIBLE PROCUREMENT'!A1" display="Responsible Procurement" xr:uid="{1183294F-641B-7449-A2AB-81E61C8E9EB7}"/>
    <hyperlink ref="B85" location="'SECURITY PRACTICES'!A1" display="Security Practices" xr:uid="{F0D6349A-5FD5-2A43-8D1F-06A1B4D01976}"/>
    <hyperlink ref="B86:B87" location="'SECURITY PRACTICES'!A1" display="Security Practices" xr:uid="{B8297311-B6E2-F441-AB93-E21ECFF29488}"/>
    <hyperlink ref="B88" location="'SOCIOEC. CONTRIBUTIONS'!A1" display="Socio-Economic Contributions" xr:uid="{6E84EB7E-CAD9-114D-B8BC-4901447B8A45}"/>
    <hyperlink ref="B89:B95" location="'SOCIOEC. CONTRIBUTIONS'!A1" display="Socio-Economic Contributions" xr:uid="{C7F00AC6-0DE9-D74E-BE66-2E424D6B6E5E}"/>
    <hyperlink ref="B96" location="'TAX TRANSPARENCY'!A1" display="Tax Transparency" xr:uid="{DCDFDD5F-0D7A-5949-8AE7-7F54A307A533}"/>
    <hyperlink ref="B97" location="'TAX TRANSPARENCY'!A1" display="Tax Transparency" xr:uid="{072B7997-1614-D641-9F7F-15703183DB32}"/>
    <hyperlink ref="B98" location="'WASTE &amp; MATERIALS'!A1" display="Waste and Materials" xr:uid="{40FA1E04-EFB3-1747-8DA2-970B63FB337D}"/>
    <hyperlink ref="B99:B105" location="'WASTE &amp; MATERIALS'!A1" display="Waste and Materials" xr:uid="{AA97C378-3A2D-CB4A-AADB-62FD67951B41}"/>
    <hyperlink ref="B106" location="'WATER &amp; EFFLUENTS'!A1" display="Water and Effluents" xr:uid="{66F1C2B3-BFC9-C84C-A357-1493D4C7721A}"/>
    <hyperlink ref="B107:B115" location="'WATER &amp; EFFLUENTS'!A1" display="Water and Effluents" xr:uid="{EB12EAF7-533B-0741-AF32-8486C774955C}"/>
    <hyperlink ref="B116" location="Scorecards!A1" display="Appendices" xr:uid="{23CF3F92-0D58-C742-8769-A83300460FC0}"/>
    <hyperlink ref="B117" location="Scorecards!A1" display="Appendices" xr:uid="{E5DC6513-03D3-5041-A69F-FEDA9C7901E9}"/>
  </hyperlink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49221-EE05-3E41-848A-ACCF5006EFDE}">
  <dimension ref="A1:AC80"/>
  <sheetViews>
    <sheetView showGridLines="0" zoomScale="80" zoomScaleNormal="80" workbookViewId="0">
      <pane xSplit="2" ySplit="1" topLeftCell="C2" activePane="bottomRight" state="frozen"/>
      <selection pane="topRight" activeCell="C1" sqref="C1"/>
      <selection pane="bottomLeft" activeCell="A2" sqref="A2"/>
      <selection pane="bottomRight" activeCell="B10" sqref="B10:F10"/>
    </sheetView>
  </sheetViews>
  <sheetFormatPr defaultColWidth="8.85546875" defaultRowHeight="15" customHeight="1" x14ac:dyDescent="0.25"/>
  <cols>
    <col min="1" max="1" width="5.85546875" style="20" customWidth="1"/>
    <col min="2" max="2" width="45.85546875" style="16" customWidth="1"/>
    <col min="3" max="3" width="60.85546875" style="16" customWidth="1"/>
    <col min="4" max="4" width="50.85546875" style="16" customWidth="1"/>
    <col min="5" max="5" width="20.85546875" style="20" customWidth="1"/>
    <col min="6" max="6" width="25.85546875" style="20" customWidth="1"/>
    <col min="7" max="7" width="14.85546875" style="20" customWidth="1"/>
    <col min="8" max="8" width="8.85546875" style="20"/>
    <col min="9" max="29" width="8.85546875" style="1"/>
  </cols>
  <sheetData>
    <row r="1" spans="1:29" s="3" customFormat="1" ht="69.95" customHeight="1" x14ac:dyDescent="0.6">
      <c r="A1" s="19"/>
      <c r="B1" s="681" t="s">
        <v>295</v>
      </c>
      <c r="C1" s="681"/>
      <c r="D1" s="681"/>
      <c r="E1" s="681"/>
      <c r="F1" s="681"/>
      <c r="G1" s="19"/>
      <c r="H1" s="19"/>
      <c r="I1" s="2"/>
      <c r="J1" s="2"/>
      <c r="K1" s="2"/>
      <c r="L1" s="2"/>
      <c r="M1" s="2"/>
      <c r="N1" s="2"/>
      <c r="O1" s="2"/>
      <c r="P1" s="2"/>
      <c r="Q1" s="2"/>
      <c r="R1" s="2"/>
      <c r="S1" s="2"/>
      <c r="T1" s="2"/>
      <c r="U1" s="2"/>
      <c r="V1" s="2"/>
      <c r="W1" s="2"/>
      <c r="X1" s="2"/>
      <c r="Y1" s="2"/>
      <c r="Z1" s="2"/>
      <c r="AA1" s="2"/>
      <c r="AB1" s="2"/>
      <c r="AC1" s="2"/>
    </row>
    <row r="3" spans="1:29" s="1" customFormat="1" ht="15" customHeight="1" x14ac:dyDescent="0.3">
      <c r="A3" s="20"/>
      <c r="B3" s="693" t="s">
        <v>28</v>
      </c>
      <c r="C3" s="693"/>
      <c r="D3" s="693"/>
      <c r="E3" s="693"/>
      <c r="F3" s="166"/>
      <c r="G3" s="20"/>
      <c r="H3" s="20"/>
    </row>
    <row r="4" spans="1:29" s="1" customFormat="1" ht="15" customHeight="1" x14ac:dyDescent="0.2">
      <c r="A4" s="20"/>
      <c r="B4" s="167" t="s">
        <v>296</v>
      </c>
      <c r="C4" s="67"/>
      <c r="D4" s="67"/>
      <c r="E4" s="67"/>
      <c r="F4" s="20"/>
      <c r="G4" s="20"/>
      <c r="H4" s="20"/>
    </row>
    <row r="5" spans="1:29" s="1" customFormat="1" ht="15" customHeight="1" x14ac:dyDescent="0.2">
      <c r="A5" s="20"/>
      <c r="B5" s="20"/>
      <c r="C5" s="20"/>
      <c r="D5" s="20"/>
      <c r="E5" s="166"/>
      <c r="F5" s="166"/>
      <c r="G5" s="20"/>
      <c r="H5" s="20"/>
    </row>
    <row r="6" spans="1:29" s="1" customFormat="1" ht="15" customHeight="1" x14ac:dyDescent="0.2">
      <c r="A6" s="20"/>
      <c r="B6" s="172" t="s">
        <v>297</v>
      </c>
      <c r="C6" s="173" t="s">
        <v>298</v>
      </c>
      <c r="D6" s="174" t="s">
        <v>299</v>
      </c>
      <c r="E6" s="170" t="s">
        <v>300</v>
      </c>
      <c r="F6" s="171" t="s">
        <v>301</v>
      </c>
      <c r="G6" s="165"/>
      <c r="H6" s="20"/>
    </row>
    <row r="7" spans="1:29" s="1" customFormat="1" ht="69.95" customHeight="1" x14ac:dyDescent="0.2">
      <c r="A7" s="20"/>
      <c r="B7" s="181" t="s">
        <v>302</v>
      </c>
      <c r="C7" s="162" t="s">
        <v>303</v>
      </c>
      <c r="D7" s="155" t="s">
        <v>304</v>
      </c>
      <c r="E7" s="175">
        <v>1</v>
      </c>
      <c r="F7" s="162" t="s">
        <v>305</v>
      </c>
      <c r="G7" s="20"/>
      <c r="H7" s="20"/>
    </row>
    <row r="8" spans="1:29" s="1" customFormat="1" ht="65.099999999999994" customHeight="1" x14ac:dyDescent="0.2">
      <c r="A8" s="20"/>
      <c r="B8" s="181" t="s">
        <v>306</v>
      </c>
      <c r="C8" s="155" t="s">
        <v>307</v>
      </c>
      <c r="D8" s="155" t="s">
        <v>308</v>
      </c>
      <c r="E8" s="169">
        <v>1</v>
      </c>
      <c r="F8" s="155" t="s">
        <v>309</v>
      </c>
      <c r="G8" s="20"/>
      <c r="H8" s="20"/>
    </row>
    <row r="9" spans="1:29" s="1" customFormat="1" ht="54.95" customHeight="1" x14ac:dyDescent="0.2">
      <c r="A9" s="20"/>
      <c r="B9" s="181" t="s">
        <v>310</v>
      </c>
      <c r="C9" s="155" t="s">
        <v>311</v>
      </c>
      <c r="D9" s="155" t="s">
        <v>312</v>
      </c>
      <c r="E9" s="169">
        <v>1</v>
      </c>
      <c r="F9" s="155" t="s">
        <v>313</v>
      </c>
      <c r="G9" s="20"/>
      <c r="H9" s="20"/>
    </row>
    <row r="10" spans="1:29" s="1" customFormat="1" ht="57" customHeight="1" x14ac:dyDescent="0.2">
      <c r="A10" s="20"/>
      <c r="B10" s="685" t="s">
        <v>314</v>
      </c>
      <c r="C10" s="685"/>
      <c r="D10" s="685"/>
      <c r="E10" s="685"/>
      <c r="F10" s="685"/>
      <c r="G10" s="20"/>
      <c r="H10" s="20"/>
    </row>
    <row r="11" spans="1:29" s="1" customFormat="1" ht="15" customHeight="1" x14ac:dyDescent="0.2">
      <c r="A11" s="20"/>
      <c r="B11" s="20"/>
      <c r="C11" s="20"/>
      <c r="D11" s="20"/>
      <c r="E11" s="20"/>
      <c r="F11" s="20"/>
      <c r="G11" s="20"/>
      <c r="H11" s="20"/>
    </row>
    <row r="12" spans="1:29" s="10" customFormat="1" ht="15" customHeight="1" x14ac:dyDescent="0.3">
      <c r="A12" s="20"/>
      <c r="B12" s="693" t="s">
        <v>31</v>
      </c>
      <c r="C12" s="693"/>
      <c r="D12" s="693"/>
      <c r="E12" s="693"/>
      <c r="F12" s="176"/>
      <c r="G12" s="20"/>
      <c r="H12" s="20"/>
      <c r="I12" s="1"/>
      <c r="J12" s="1"/>
      <c r="K12" s="1"/>
      <c r="L12" s="1"/>
      <c r="M12" s="1"/>
      <c r="N12" s="1"/>
      <c r="O12" s="1"/>
      <c r="P12" s="1"/>
      <c r="Q12" s="1"/>
      <c r="R12" s="1"/>
      <c r="S12" s="1"/>
      <c r="T12" s="1"/>
      <c r="U12" s="1"/>
      <c r="V12" s="1"/>
      <c r="W12" s="1"/>
      <c r="X12" s="1"/>
      <c r="Y12" s="1"/>
      <c r="Z12" s="1"/>
      <c r="AA12" s="1"/>
      <c r="AB12" s="1"/>
      <c r="AC12" s="1"/>
    </row>
    <row r="13" spans="1:29" s="10" customFormat="1" ht="15" customHeight="1" x14ac:dyDescent="0.2">
      <c r="A13" s="20"/>
      <c r="B13" s="167" t="s">
        <v>315</v>
      </c>
      <c r="C13" s="23"/>
      <c r="D13" s="23"/>
      <c r="E13" s="20"/>
      <c r="F13" s="20"/>
      <c r="G13" s="20"/>
      <c r="H13" s="20"/>
      <c r="I13" s="1"/>
      <c r="J13" s="1"/>
      <c r="K13" s="1"/>
      <c r="L13" s="1"/>
      <c r="M13" s="1"/>
      <c r="N13" s="1"/>
      <c r="O13" s="1"/>
      <c r="P13" s="1"/>
      <c r="Q13" s="1"/>
      <c r="R13" s="1"/>
      <c r="S13" s="1"/>
      <c r="T13" s="1"/>
      <c r="U13" s="1"/>
      <c r="V13" s="1"/>
      <c r="W13" s="1"/>
      <c r="X13" s="1"/>
      <c r="Y13" s="1"/>
      <c r="Z13" s="1"/>
      <c r="AA13" s="1"/>
      <c r="AB13" s="1"/>
      <c r="AC13" s="1"/>
    </row>
    <row r="14" spans="1:29" s="11" customFormat="1" ht="15" customHeight="1" x14ac:dyDescent="0.2">
      <c r="A14" s="16"/>
      <c r="B14" s="25"/>
      <c r="C14" s="25"/>
      <c r="D14" s="263"/>
      <c r="E14" s="25"/>
      <c r="F14" s="5"/>
      <c r="G14" s="16"/>
      <c r="H14" s="16"/>
      <c r="I14" s="4"/>
      <c r="J14" s="4"/>
      <c r="K14" s="4"/>
      <c r="L14" s="4"/>
      <c r="M14" s="4"/>
      <c r="N14" s="4"/>
      <c r="O14" s="4"/>
      <c r="P14" s="4"/>
      <c r="Q14" s="4"/>
      <c r="R14" s="4"/>
      <c r="S14" s="4"/>
      <c r="T14" s="4"/>
      <c r="U14" s="4"/>
      <c r="V14" s="4"/>
      <c r="W14" s="4"/>
      <c r="X14" s="4"/>
      <c r="Y14" s="4"/>
      <c r="Z14" s="4"/>
    </row>
    <row r="15" spans="1:29" s="11" customFormat="1" ht="15" customHeight="1" x14ac:dyDescent="0.2">
      <c r="A15" s="16"/>
      <c r="B15" s="178" t="s">
        <v>316</v>
      </c>
      <c r="C15" s="179" t="s">
        <v>317</v>
      </c>
      <c r="D15" s="179" t="s">
        <v>302</v>
      </c>
      <c r="E15" s="179" t="s">
        <v>306</v>
      </c>
      <c r="F15" s="180" t="s">
        <v>310</v>
      </c>
      <c r="G15" s="16"/>
      <c r="H15" s="16"/>
      <c r="I15" s="4"/>
      <c r="J15" s="4"/>
      <c r="K15" s="4"/>
      <c r="L15" s="4"/>
      <c r="M15" s="4"/>
      <c r="N15" s="4"/>
      <c r="O15" s="4"/>
      <c r="P15" s="4"/>
      <c r="Q15" s="4"/>
      <c r="R15" s="4"/>
      <c r="S15" s="4"/>
      <c r="T15" s="4"/>
      <c r="U15" s="4"/>
      <c r="V15" s="4"/>
      <c r="W15" s="4"/>
      <c r="X15" s="4"/>
      <c r="Y15" s="4"/>
      <c r="Z15" s="4"/>
    </row>
    <row r="16" spans="1:29" s="11" customFormat="1" ht="15" customHeight="1" x14ac:dyDescent="0.2">
      <c r="A16" s="16"/>
      <c r="B16" s="181" t="s">
        <v>318</v>
      </c>
      <c r="C16" s="177">
        <f>SUM(Production72[[#This Row],[El Limon Complex]:[Pan Mine]])</f>
        <v>6665517</v>
      </c>
      <c r="D16" s="177">
        <v>508265</v>
      </c>
      <c r="E16" s="177">
        <v>1564610</v>
      </c>
      <c r="F16" s="177">
        <v>4592642</v>
      </c>
      <c r="G16" s="16"/>
      <c r="H16" s="16"/>
      <c r="I16" s="4"/>
      <c r="J16" s="4"/>
      <c r="K16" s="4"/>
      <c r="L16" s="4"/>
      <c r="M16" s="4"/>
      <c r="N16" s="4"/>
      <c r="O16" s="4"/>
      <c r="P16" s="4"/>
      <c r="Q16" s="4"/>
      <c r="R16" s="4"/>
      <c r="S16" s="4"/>
      <c r="T16" s="4"/>
      <c r="U16" s="4"/>
      <c r="V16" s="4"/>
      <c r="W16" s="4"/>
      <c r="X16" s="4"/>
      <c r="Y16" s="4"/>
      <c r="Z16" s="4"/>
    </row>
    <row r="17" spans="1:26" s="11" customFormat="1" ht="15" customHeight="1" x14ac:dyDescent="0.2">
      <c r="A17" s="16"/>
      <c r="B17" s="181" t="s">
        <v>319</v>
      </c>
      <c r="C17" s="177">
        <f>SUM(Production72[[#This Row],[El Limon Complex]:[Pan Mine]])</f>
        <v>283494</v>
      </c>
      <c r="D17" s="177">
        <v>71484</v>
      </c>
      <c r="E17" s="177">
        <v>170625</v>
      </c>
      <c r="F17" s="177">
        <v>41385</v>
      </c>
      <c r="G17" s="16"/>
      <c r="H17" s="16"/>
      <c r="I17" s="4"/>
      <c r="J17" s="4"/>
      <c r="K17" s="4"/>
      <c r="L17" s="4"/>
      <c r="M17" s="4"/>
      <c r="N17" s="4"/>
      <c r="O17" s="4"/>
      <c r="P17" s="4"/>
      <c r="Q17" s="4"/>
      <c r="R17" s="4"/>
      <c r="S17" s="4"/>
      <c r="T17" s="4"/>
      <c r="U17" s="4"/>
      <c r="V17" s="4"/>
      <c r="W17" s="4"/>
      <c r="X17" s="4"/>
      <c r="Y17" s="4"/>
      <c r="Z17" s="4"/>
    </row>
    <row r="18" spans="1:26" s="11" customFormat="1" ht="15" customHeight="1" x14ac:dyDescent="0.2">
      <c r="A18" s="16"/>
      <c r="B18" s="16"/>
      <c r="C18" s="24"/>
      <c r="D18" s="16"/>
      <c r="E18" s="16"/>
      <c r="F18" s="16"/>
      <c r="G18" s="16"/>
      <c r="H18" s="16"/>
      <c r="I18" s="4"/>
      <c r="J18" s="4"/>
      <c r="K18" s="4"/>
      <c r="L18" s="4"/>
      <c r="M18" s="4"/>
      <c r="N18" s="4"/>
      <c r="O18" s="4"/>
      <c r="P18" s="4"/>
      <c r="Q18" s="4"/>
      <c r="R18" s="4"/>
      <c r="S18" s="4"/>
      <c r="T18" s="4"/>
      <c r="U18" s="4"/>
      <c r="V18" s="4"/>
      <c r="W18" s="4"/>
      <c r="X18" s="4"/>
      <c r="Y18" s="4"/>
      <c r="Z18" s="4"/>
    </row>
    <row r="19" spans="1:26" s="11" customFormat="1" ht="15" customHeight="1" x14ac:dyDescent="0.3">
      <c r="A19" s="16"/>
      <c r="B19" s="693" t="s">
        <v>34</v>
      </c>
      <c r="C19" s="693"/>
      <c r="D19" s="693"/>
      <c r="E19" s="693"/>
      <c r="F19" s="176"/>
      <c r="G19" s="16"/>
      <c r="H19" s="16"/>
      <c r="I19" s="4"/>
      <c r="J19" s="4"/>
      <c r="K19" s="4"/>
      <c r="L19" s="4"/>
      <c r="M19" s="4"/>
      <c r="N19" s="4"/>
      <c r="O19" s="4"/>
      <c r="P19" s="4"/>
      <c r="Q19" s="4"/>
      <c r="R19" s="4"/>
      <c r="S19" s="4"/>
      <c r="T19" s="4"/>
      <c r="U19" s="4"/>
      <c r="V19" s="4"/>
      <c r="W19" s="4"/>
      <c r="X19" s="4"/>
      <c r="Y19" s="4"/>
      <c r="Z19" s="4"/>
    </row>
    <row r="20" spans="1:26" ht="15" customHeight="1" x14ac:dyDescent="0.25">
      <c r="B20" s="167" t="s">
        <v>35</v>
      </c>
      <c r="C20" s="24"/>
    </row>
    <row r="22" spans="1:26" ht="15" customHeight="1" x14ac:dyDescent="0.25">
      <c r="B22" s="178" t="s">
        <v>320</v>
      </c>
      <c r="C22" s="179" t="s">
        <v>321</v>
      </c>
      <c r="D22" s="164" t="s">
        <v>322</v>
      </c>
      <c r="E22" s="184" t="s">
        <v>323</v>
      </c>
    </row>
    <row r="23" spans="1:26" ht="170.25" customHeight="1" x14ac:dyDescent="0.25">
      <c r="A23" s="183"/>
      <c r="B23" s="285" t="s">
        <v>324</v>
      </c>
      <c r="C23" s="155" t="s">
        <v>325</v>
      </c>
      <c r="D23" s="181" t="s">
        <v>326</v>
      </c>
      <c r="E23" s="182" t="s">
        <v>327</v>
      </c>
    </row>
    <row r="24" spans="1:26" ht="88.5" customHeight="1" x14ac:dyDescent="0.25">
      <c r="A24" s="183"/>
      <c r="B24" s="285" t="s">
        <v>328</v>
      </c>
      <c r="C24" s="155" t="s">
        <v>329</v>
      </c>
      <c r="D24" s="181" t="s">
        <v>330</v>
      </c>
      <c r="E24" s="182" t="s">
        <v>331</v>
      </c>
    </row>
    <row r="25" spans="1:26" ht="125.1" customHeight="1" x14ac:dyDescent="0.25">
      <c r="A25" s="183"/>
      <c r="B25" s="285" t="s">
        <v>332</v>
      </c>
      <c r="C25" s="155" t="s">
        <v>333</v>
      </c>
      <c r="D25" s="181" t="s">
        <v>334</v>
      </c>
      <c r="E25" s="182" t="s">
        <v>335</v>
      </c>
    </row>
    <row r="27" spans="1:26" ht="15" customHeight="1" x14ac:dyDescent="0.25">
      <c r="B27" s="25"/>
      <c r="C27" s="25"/>
    </row>
    <row r="28" spans="1:26" ht="15" customHeight="1" x14ac:dyDescent="0.25">
      <c r="B28" s="185" t="s">
        <v>336</v>
      </c>
      <c r="C28" s="186" t="s">
        <v>321</v>
      </c>
    </row>
    <row r="29" spans="1:26" ht="72" x14ac:dyDescent="0.25">
      <c r="A29" s="183"/>
      <c r="B29" s="285" t="s">
        <v>337</v>
      </c>
      <c r="C29" s="181" t="s">
        <v>338</v>
      </c>
    </row>
    <row r="30" spans="1:26" ht="75" customHeight="1" x14ac:dyDescent="0.25">
      <c r="A30" s="183"/>
      <c r="B30" s="285" t="s">
        <v>339</v>
      </c>
      <c r="C30" s="181" t="s">
        <v>340</v>
      </c>
    </row>
    <row r="31" spans="1:26" ht="80.099999999999994" customHeight="1" x14ac:dyDescent="0.25">
      <c r="A31" s="183"/>
      <c r="B31" s="285" t="s">
        <v>341</v>
      </c>
      <c r="C31" s="181" t="s">
        <v>342</v>
      </c>
    </row>
    <row r="32" spans="1:26" ht="72" customHeight="1" x14ac:dyDescent="0.25">
      <c r="A32" s="183"/>
      <c r="B32" s="285" t="s">
        <v>343</v>
      </c>
      <c r="C32" s="181" t="s">
        <v>344</v>
      </c>
    </row>
    <row r="33" spans="1:6" ht="80.099999999999994" customHeight="1" x14ac:dyDescent="0.25">
      <c r="A33" s="183"/>
      <c r="B33" s="285" t="s">
        <v>345</v>
      </c>
      <c r="C33" s="181" t="s">
        <v>346</v>
      </c>
    </row>
    <row r="34" spans="1:6" ht="80.099999999999994" customHeight="1" x14ac:dyDescent="0.25">
      <c r="A34" s="183"/>
      <c r="B34" s="285" t="s">
        <v>347</v>
      </c>
      <c r="C34" s="181" t="s">
        <v>348</v>
      </c>
    </row>
    <row r="35" spans="1:6" ht="80.099999999999994" customHeight="1" x14ac:dyDescent="0.25">
      <c r="A35" s="183"/>
      <c r="B35" s="285" t="s">
        <v>349</v>
      </c>
      <c r="C35" s="181" t="s">
        <v>350</v>
      </c>
    </row>
    <row r="36" spans="1:6" ht="80.099999999999994" customHeight="1" x14ac:dyDescent="0.25">
      <c r="A36" s="183"/>
      <c r="B36" s="285" t="s">
        <v>351</v>
      </c>
      <c r="C36" s="181" t="s">
        <v>352</v>
      </c>
    </row>
    <row r="38" spans="1:6" ht="15" customHeight="1" x14ac:dyDescent="0.3">
      <c r="B38" s="693" t="s">
        <v>37</v>
      </c>
      <c r="C38" s="693"/>
      <c r="D38" s="693"/>
      <c r="E38" s="693"/>
      <c r="F38" s="166"/>
    </row>
    <row r="39" spans="1:6" ht="15" customHeight="1" x14ac:dyDescent="0.25">
      <c r="B39" s="167" t="s">
        <v>38</v>
      </c>
    </row>
    <row r="41" spans="1:6" ht="15" customHeight="1" x14ac:dyDescent="0.25">
      <c r="B41" s="178" t="s">
        <v>353</v>
      </c>
      <c r="C41" s="179" t="s">
        <v>354</v>
      </c>
      <c r="D41" s="186" t="s">
        <v>355</v>
      </c>
    </row>
    <row r="42" spans="1:6" ht="105" customHeight="1" x14ac:dyDescent="0.25">
      <c r="B42" s="181" t="s">
        <v>356</v>
      </c>
      <c r="C42" s="187" t="s">
        <v>357</v>
      </c>
      <c r="D42" s="181" t="s">
        <v>358</v>
      </c>
    </row>
    <row r="43" spans="1:6" ht="30" customHeight="1" x14ac:dyDescent="0.25">
      <c r="B43" s="181" t="s">
        <v>359</v>
      </c>
      <c r="C43" s="187" t="s">
        <v>360</v>
      </c>
      <c r="D43" s="181" t="s">
        <v>361</v>
      </c>
    </row>
    <row r="44" spans="1:6" ht="95.1" customHeight="1" x14ac:dyDescent="0.25">
      <c r="B44" s="181" t="s">
        <v>362</v>
      </c>
      <c r="C44" s="187" t="s">
        <v>363</v>
      </c>
      <c r="D44" s="181" t="s">
        <v>364</v>
      </c>
    </row>
    <row r="45" spans="1:6" ht="84.95" customHeight="1" x14ac:dyDescent="0.25">
      <c r="B45" s="181" t="s">
        <v>365</v>
      </c>
      <c r="C45" s="187" t="s">
        <v>366</v>
      </c>
      <c r="D45" s="181" t="s">
        <v>367</v>
      </c>
    </row>
    <row r="46" spans="1:6" ht="120" x14ac:dyDescent="0.25">
      <c r="B46" s="181" t="s">
        <v>368</v>
      </c>
      <c r="C46" s="187" t="s">
        <v>369</v>
      </c>
      <c r="D46" s="181" t="s">
        <v>370</v>
      </c>
    </row>
    <row r="47" spans="1:6" ht="105.75" customHeight="1" x14ac:dyDescent="0.25">
      <c r="B47" s="181" t="s">
        <v>371</v>
      </c>
      <c r="C47" s="187" t="s">
        <v>372</v>
      </c>
      <c r="D47" s="181" t="s">
        <v>373</v>
      </c>
    </row>
    <row r="48" spans="1:6" ht="81" customHeight="1" x14ac:dyDescent="0.25">
      <c r="B48" s="181" t="s">
        <v>374</v>
      </c>
      <c r="C48" s="187" t="s">
        <v>375</v>
      </c>
      <c r="D48" s="181" t="s">
        <v>376</v>
      </c>
    </row>
    <row r="49" spans="2:8" ht="75" customHeight="1" x14ac:dyDescent="0.25">
      <c r="B49" s="181" t="s">
        <v>377</v>
      </c>
      <c r="C49" s="187" t="s">
        <v>378</v>
      </c>
      <c r="D49" s="181" t="s">
        <v>379</v>
      </c>
    </row>
    <row r="50" spans="2:8" ht="95.1" customHeight="1" x14ac:dyDescent="0.25">
      <c r="B50" s="181" t="s">
        <v>380</v>
      </c>
      <c r="C50" s="187" t="s">
        <v>381</v>
      </c>
      <c r="D50" s="181" t="s">
        <v>382</v>
      </c>
    </row>
    <row r="51" spans="2:8" ht="95.1" customHeight="1" x14ac:dyDescent="0.25">
      <c r="B51" s="181" t="s">
        <v>383</v>
      </c>
      <c r="C51" s="187" t="s">
        <v>384</v>
      </c>
      <c r="D51" s="181" t="s">
        <v>385</v>
      </c>
    </row>
    <row r="53" spans="2:8" ht="15" customHeight="1" x14ac:dyDescent="0.3">
      <c r="B53" s="693" t="s">
        <v>40</v>
      </c>
      <c r="C53" s="693"/>
      <c r="D53" s="693"/>
      <c r="E53" s="693"/>
      <c r="F53" s="166"/>
      <c r="G53" s="166"/>
      <c r="H53" s="166"/>
    </row>
    <row r="54" spans="2:8" ht="15" customHeight="1" x14ac:dyDescent="0.25">
      <c r="B54" s="167" t="s">
        <v>41</v>
      </c>
    </row>
    <row r="56" spans="2:8" ht="39.950000000000003" customHeight="1" x14ac:dyDescent="0.25">
      <c r="B56" s="694" t="s">
        <v>386</v>
      </c>
      <c r="C56" s="696" t="s">
        <v>387</v>
      </c>
      <c r="D56" s="687"/>
      <c r="E56" s="686" t="s">
        <v>388</v>
      </c>
      <c r="F56" s="687"/>
      <c r="G56" s="686" t="s">
        <v>310</v>
      </c>
      <c r="H56" s="687"/>
    </row>
    <row r="57" spans="2:8" ht="84.95" customHeight="1" x14ac:dyDescent="0.25">
      <c r="B57" s="695"/>
      <c r="C57" s="688" t="s">
        <v>389</v>
      </c>
      <c r="D57" s="689"/>
      <c r="E57" s="690" t="s">
        <v>390</v>
      </c>
      <c r="F57" s="689"/>
      <c r="G57" s="690" t="s">
        <v>391</v>
      </c>
      <c r="H57" s="689"/>
    </row>
    <row r="58" spans="2:8" ht="50.1" customHeight="1" x14ac:dyDescent="0.25">
      <c r="B58" s="695"/>
      <c r="C58" s="200" t="s">
        <v>392</v>
      </c>
      <c r="D58" s="201" t="s">
        <v>393</v>
      </c>
      <c r="E58" s="202" t="s">
        <v>392</v>
      </c>
      <c r="F58" s="201" t="s">
        <v>393</v>
      </c>
      <c r="G58" s="202" t="s">
        <v>392</v>
      </c>
      <c r="H58" s="201" t="s">
        <v>393</v>
      </c>
    </row>
    <row r="59" spans="2:8" x14ac:dyDescent="0.25">
      <c r="B59" s="691" t="s">
        <v>394</v>
      </c>
      <c r="C59" s="692"/>
      <c r="D59" s="692"/>
      <c r="E59" s="692"/>
      <c r="F59" s="692"/>
      <c r="G59" s="692"/>
      <c r="H59" s="625"/>
    </row>
    <row r="60" spans="2:8" ht="15" customHeight="1" x14ac:dyDescent="0.25">
      <c r="B60" s="191" t="s">
        <v>395</v>
      </c>
      <c r="C60" s="182" t="s">
        <v>396</v>
      </c>
      <c r="D60" s="182" t="s">
        <v>396</v>
      </c>
      <c r="E60" s="192" t="s">
        <v>396</v>
      </c>
      <c r="F60" s="193" t="s">
        <v>396</v>
      </c>
      <c r="G60" s="182" t="s">
        <v>396</v>
      </c>
      <c r="H60" s="193" t="s">
        <v>396</v>
      </c>
    </row>
    <row r="61" spans="2:8" ht="15" customHeight="1" x14ac:dyDescent="0.25">
      <c r="B61" s="191" t="s">
        <v>397</v>
      </c>
      <c r="C61" s="182" t="s">
        <v>396</v>
      </c>
      <c r="D61" s="182" t="s">
        <v>396</v>
      </c>
      <c r="E61" s="192" t="s">
        <v>396</v>
      </c>
      <c r="F61" s="193" t="s">
        <v>396</v>
      </c>
      <c r="G61" s="182" t="s">
        <v>396</v>
      </c>
      <c r="H61" s="193" t="s">
        <v>396</v>
      </c>
    </row>
    <row r="62" spans="2:8" ht="15" customHeight="1" x14ac:dyDescent="0.25">
      <c r="B62" s="191" t="s">
        <v>398</v>
      </c>
      <c r="C62" s="182" t="s">
        <v>396</v>
      </c>
      <c r="D62" s="182" t="s">
        <v>396</v>
      </c>
      <c r="E62" s="192" t="s">
        <v>396</v>
      </c>
      <c r="F62" s="193" t="s">
        <v>396</v>
      </c>
      <c r="G62" s="182" t="s">
        <v>396</v>
      </c>
      <c r="H62" s="193" t="s">
        <v>396</v>
      </c>
    </row>
    <row r="63" spans="2:8" ht="15" customHeight="1" x14ac:dyDescent="0.25">
      <c r="B63" s="191" t="s">
        <v>100</v>
      </c>
      <c r="C63" s="182" t="s">
        <v>396</v>
      </c>
      <c r="D63" s="182" t="s">
        <v>396</v>
      </c>
      <c r="E63" s="192" t="s">
        <v>396</v>
      </c>
      <c r="F63" s="193" t="s">
        <v>396</v>
      </c>
      <c r="G63" s="182" t="s">
        <v>396</v>
      </c>
      <c r="H63" s="193" t="s">
        <v>396</v>
      </c>
    </row>
    <row r="64" spans="2:8" ht="15" customHeight="1" x14ac:dyDescent="0.25">
      <c r="B64" s="198" t="s">
        <v>399</v>
      </c>
      <c r="C64" s="199"/>
      <c r="D64" s="199"/>
      <c r="E64" s="203"/>
      <c r="F64" s="199"/>
      <c r="G64" s="203"/>
      <c r="H64" s="625"/>
    </row>
    <row r="65" spans="2:8" ht="15" customHeight="1" x14ac:dyDescent="0.25">
      <c r="B65" s="191" t="s">
        <v>145</v>
      </c>
      <c r="C65" s="182" t="s">
        <v>396</v>
      </c>
      <c r="D65" s="182" t="s">
        <v>396</v>
      </c>
      <c r="E65" s="192" t="s">
        <v>396</v>
      </c>
      <c r="F65" s="193" t="s">
        <v>396</v>
      </c>
      <c r="G65" s="182" t="s">
        <v>396</v>
      </c>
      <c r="H65" s="193" t="s">
        <v>396</v>
      </c>
    </row>
    <row r="66" spans="2:8" ht="15" customHeight="1" x14ac:dyDescent="0.25">
      <c r="B66" s="191" t="s">
        <v>118</v>
      </c>
      <c r="C66" s="182" t="s">
        <v>396</v>
      </c>
      <c r="D66" s="182" t="s">
        <v>396</v>
      </c>
      <c r="E66" s="192" t="s">
        <v>396</v>
      </c>
      <c r="F66" s="193" t="s">
        <v>396</v>
      </c>
      <c r="G66" s="182" t="s">
        <v>396</v>
      </c>
      <c r="H66" s="193" t="s">
        <v>396</v>
      </c>
    </row>
    <row r="67" spans="2:8" ht="15" customHeight="1" x14ac:dyDescent="0.25">
      <c r="B67" s="191" t="s">
        <v>400</v>
      </c>
      <c r="C67" s="182" t="s">
        <v>396</v>
      </c>
      <c r="D67" s="182" t="s">
        <v>396</v>
      </c>
      <c r="E67" s="192" t="s">
        <v>396</v>
      </c>
      <c r="F67" s="193" t="s">
        <v>396</v>
      </c>
      <c r="G67" s="182" t="s">
        <v>396</v>
      </c>
      <c r="H67" s="193" t="s">
        <v>396</v>
      </c>
    </row>
    <row r="68" spans="2:8" ht="15" customHeight="1" x14ac:dyDescent="0.25">
      <c r="B68" s="191" t="s">
        <v>401</v>
      </c>
      <c r="C68" s="182" t="s">
        <v>396</v>
      </c>
      <c r="D68" s="182" t="s">
        <v>396</v>
      </c>
      <c r="E68" s="192" t="s">
        <v>396</v>
      </c>
      <c r="F68" s="193" t="s">
        <v>402</v>
      </c>
      <c r="G68" s="182" t="s">
        <v>403</v>
      </c>
      <c r="H68" s="193" t="s">
        <v>402</v>
      </c>
    </row>
    <row r="69" spans="2:8" ht="15" customHeight="1" x14ac:dyDescent="0.25">
      <c r="B69" s="191" t="s">
        <v>404</v>
      </c>
      <c r="C69" s="182" t="s">
        <v>396</v>
      </c>
      <c r="D69" s="182" t="s">
        <v>396</v>
      </c>
      <c r="E69" s="192" t="s">
        <v>396</v>
      </c>
      <c r="F69" s="193" t="s">
        <v>396</v>
      </c>
      <c r="G69" s="182" t="s">
        <v>396</v>
      </c>
      <c r="H69" s="193" t="s">
        <v>396</v>
      </c>
    </row>
    <row r="70" spans="2:8" ht="15" customHeight="1" x14ac:dyDescent="0.25">
      <c r="B70" s="691" t="s">
        <v>405</v>
      </c>
      <c r="C70" s="692"/>
      <c r="D70" s="692"/>
      <c r="E70" s="203"/>
      <c r="F70" s="199"/>
      <c r="G70" s="203"/>
      <c r="H70" s="625"/>
    </row>
    <row r="71" spans="2:8" ht="15" customHeight="1" x14ac:dyDescent="0.25">
      <c r="B71" s="191" t="s">
        <v>406</v>
      </c>
      <c r="C71" s="182" t="s">
        <v>396</v>
      </c>
      <c r="D71" s="182" t="s">
        <v>396</v>
      </c>
      <c r="E71" s="192" t="s">
        <v>396</v>
      </c>
      <c r="F71" s="193" t="s">
        <v>396</v>
      </c>
      <c r="G71" s="182" t="s">
        <v>396</v>
      </c>
      <c r="H71" s="193" t="s">
        <v>396</v>
      </c>
    </row>
    <row r="72" spans="2:8" ht="15" customHeight="1" x14ac:dyDescent="0.25">
      <c r="B72" s="191" t="s">
        <v>243</v>
      </c>
      <c r="C72" s="182" t="s">
        <v>396</v>
      </c>
      <c r="D72" s="182" t="s">
        <v>396</v>
      </c>
      <c r="E72" s="192" t="s">
        <v>396</v>
      </c>
      <c r="F72" s="193" t="s">
        <v>396</v>
      </c>
      <c r="G72" s="182" t="s">
        <v>396</v>
      </c>
      <c r="H72" s="193" t="s">
        <v>396</v>
      </c>
    </row>
    <row r="73" spans="2:8" ht="15" customHeight="1" x14ac:dyDescent="0.25">
      <c r="B73" s="191" t="s">
        <v>197</v>
      </c>
      <c r="C73" s="182" t="s">
        <v>396</v>
      </c>
      <c r="D73" s="182" t="s">
        <v>396</v>
      </c>
      <c r="E73" s="192" t="s">
        <v>396</v>
      </c>
      <c r="F73" s="193" t="s">
        <v>396</v>
      </c>
      <c r="G73" s="182" t="s">
        <v>396</v>
      </c>
      <c r="H73" s="193" t="s">
        <v>396</v>
      </c>
    </row>
    <row r="74" spans="2:8" ht="15" customHeight="1" x14ac:dyDescent="0.25">
      <c r="B74" s="194" t="s">
        <v>216</v>
      </c>
      <c r="C74" s="195" t="s">
        <v>396</v>
      </c>
      <c r="D74" s="195" t="s">
        <v>396</v>
      </c>
      <c r="E74" s="196" t="s">
        <v>396</v>
      </c>
      <c r="F74" s="197" t="s">
        <v>396</v>
      </c>
      <c r="G74" s="195" t="s">
        <v>403</v>
      </c>
      <c r="H74" s="197" t="s">
        <v>402</v>
      </c>
    </row>
    <row r="75" spans="2:8" ht="45" customHeight="1" x14ac:dyDescent="0.25">
      <c r="B75" s="685" t="s">
        <v>407</v>
      </c>
      <c r="C75" s="685"/>
      <c r="D75" s="685"/>
      <c r="E75" s="685"/>
      <c r="F75" s="685"/>
      <c r="G75" s="685"/>
      <c r="H75" s="685"/>
    </row>
    <row r="77" spans="2:8" ht="15" customHeight="1" x14ac:dyDescent="0.25">
      <c r="B77" s="25"/>
    </row>
    <row r="78" spans="2:8" ht="15" customHeight="1" x14ac:dyDescent="0.25">
      <c r="B78" s="25"/>
    </row>
    <row r="79" spans="2:8" ht="15" customHeight="1" x14ac:dyDescent="0.25">
      <c r="B79" s="25"/>
    </row>
    <row r="80" spans="2:8" ht="15" customHeight="1" x14ac:dyDescent="0.25">
      <c r="B80" s="25"/>
    </row>
  </sheetData>
  <mergeCells count="17">
    <mergeCell ref="B1:F1"/>
    <mergeCell ref="B3:E3"/>
    <mergeCell ref="B10:F10"/>
    <mergeCell ref="B12:E12"/>
    <mergeCell ref="B19:E19"/>
    <mergeCell ref="B38:E38"/>
    <mergeCell ref="B53:E53"/>
    <mergeCell ref="B56:B58"/>
    <mergeCell ref="C56:D56"/>
    <mergeCell ref="E56:F56"/>
    <mergeCell ref="B75:H75"/>
    <mergeCell ref="G56:H56"/>
    <mergeCell ref="C57:D57"/>
    <mergeCell ref="E57:F57"/>
    <mergeCell ref="G57:H57"/>
    <mergeCell ref="B59:G59"/>
    <mergeCell ref="B70:D70"/>
  </mergeCells>
  <hyperlinks>
    <hyperlink ref="B23" r:id="rId1" xr:uid="{0B315635-07D7-D341-9327-BB67201A2C3F}"/>
    <hyperlink ref="B24" r:id="rId2" xr:uid="{DC8C13B0-51B7-C74C-830C-FE53D3959B4A}"/>
    <hyperlink ref="B25" r:id="rId3" display="https://www.gold.org/" xr:uid="{6F2C5FA9-7A6E-E141-95FF-78451B76A362}"/>
    <hyperlink ref="B34" r:id="rId4" display="https://www.ohchr.org/documents/publications/guidingprinciplesbusinesshr_en.pdf" xr:uid="{EC9C8B04-B734-B642-A145-70D335B58A20}"/>
    <hyperlink ref="B36" r:id="rId5" display="https://www.voluntaryprinciples.org/" xr:uid="{8AA8D5D9-5D46-3841-B97F-35BA047D8005}"/>
    <hyperlink ref="B33" r:id="rId6" display="https://www.ifrs.org/" xr:uid="{DD6DFA97-E117-6549-95FD-6E0755DD20D2}"/>
    <hyperlink ref="B35" r:id="rId7" display="https://sdgs.un.org/goals" xr:uid="{89A6DE1A-42BA-3143-A624-54E1CF2201AA}"/>
    <hyperlink ref="B30" r:id="rId8" display="International Council on Mining &amp; Metals Mining Principles " xr:uid="{D702377B-EDF9-A34D-861A-75FACCC3A624}"/>
    <hyperlink ref="B32" r:id="rId9" display="International Finance Corporation Performance Standards" xr:uid="{755E9E48-A9EA-4043-B39B-282CA7396EDB}"/>
    <hyperlink ref="B31" r:id="rId10" display="https://cyanidecode.org/" xr:uid="{E06EFD8F-11B7-9445-AFBA-4456052ADA58}"/>
    <hyperlink ref="B29" r:id="rId11" xr:uid="{FFEAEDCB-8F30-C740-857C-2227618E726A}"/>
  </hyperlinks>
  <pageMargins left="0.7" right="0.7" top="0.75" bottom="0.75" header="0.3" footer="0.3"/>
  <drawing r:id="rId12"/>
  <tableParts count="5">
    <tablePart r:id="rId13"/>
    <tablePart r:id="rId14"/>
    <tablePart r:id="rId15"/>
    <tablePart r:id="rId16"/>
    <tablePart r:id="rId1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F70B8-080F-564D-AF0F-F7F83783A5C8}">
  <dimension ref="A1:AC128"/>
  <sheetViews>
    <sheetView showGridLines="0" zoomScale="70" zoomScaleNormal="70" workbookViewId="0">
      <pane xSplit="2" ySplit="1" topLeftCell="C2" activePane="bottomRight" state="frozen"/>
      <selection pane="topRight" activeCell="C1" sqref="C1"/>
      <selection pane="bottomLeft" activeCell="A2" sqref="A2"/>
      <selection pane="bottomRight" activeCell="B120" sqref="B120"/>
    </sheetView>
  </sheetViews>
  <sheetFormatPr defaultColWidth="8.85546875" defaultRowHeight="15" customHeight="1" x14ac:dyDescent="0.25"/>
  <cols>
    <col min="1" max="1" width="5.85546875" style="20" customWidth="1"/>
    <col min="2" max="2" width="50.85546875" style="16" customWidth="1"/>
    <col min="3" max="3" width="41.42578125" style="16" customWidth="1"/>
    <col min="4" max="4" width="44.42578125" style="16" customWidth="1"/>
    <col min="5" max="5" width="43.140625" style="20" customWidth="1"/>
    <col min="6" max="7" width="50.85546875" style="20" customWidth="1"/>
    <col min="8" max="8" width="8.85546875" style="20"/>
    <col min="9" max="29" width="8.85546875" style="1"/>
  </cols>
  <sheetData>
    <row r="1" spans="1:29" s="3" customFormat="1" ht="69.95" customHeight="1" x14ac:dyDescent="0.6">
      <c r="A1" s="19"/>
      <c r="B1" s="703" t="s">
        <v>408</v>
      </c>
      <c r="C1" s="703"/>
      <c r="D1" s="703"/>
      <c r="E1" s="703"/>
      <c r="F1" s="703"/>
      <c r="G1" s="63"/>
      <c r="H1" s="63"/>
      <c r="I1" s="2"/>
      <c r="J1" s="2"/>
      <c r="K1" s="2"/>
      <c r="L1" s="2"/>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206" t="s">
        <v>44</v>
      </c>
      <c r="C3" s="206"/>
      <c r="D3" s="206"/>
      <c r="E3" s="206"/>
      <c r="F3" s="166"/>
      <c r="G3" s="20"/>
      <c r="H3" s="20"/>
    </row>
    <row r="4" spans="1:29" s="1" customFormat="1" ht="15" customHeight="1" x14ac:dyDescent="0.2">
      <c r="A4" s="20"/>
      <c r="B4" s="204" t="s">
        <v>45</v>
      </c>
      <c r="C4" s="8"/>
      <c r="D4" s="8"/>
      <c r="E4" s="8"/>
      <c r="F4" s="20"/>
      <c r="G4" s="20"/>
      <c r="H4" s="20"/>
    </row>
    <row r="5" spans="1:29" s="1" customFormat="1" ht="15" customHeight="1" x14ac:dyDescent="0.2">
      <c r="A5" s="20"/>
      <c r="B5" s="626"/>
      <c r="C5" s="8"/>
      <c r="D5" s="8"/>
      <c r="E5" s="8"/>
      <c r="F5" s="20"/>
      <c r="G5" s="20"/>
      <c r="H5" s="20"/>
    </row>
    <row r="6" spans="1:29" s="1" customFormat="1" ht="126" customHeight="1" x14ac:dyDescent="0.2">
      <c r="A6" s="20"/>
      <c r="B6" s="208" t="s">
        <v>409</v>
      </c>
      <c r="C6" s="702" t="s">
        <v>410</v>
      </c>
      <c r="D6" s="702"/>
      <c r="E6" s="702"/>
      <c r="F6" s="702"/>
      <c r="G6" s="21"/>
      <c r="H6" s="20"/>
    </row>
    <row r="7" spans="1:29" s="1" customFormat="1" ht="15" customHeight="1" x14ac:dyDescent="0.2">
      <c r="A7" s="20"/>
      <c r="B7" s="626"/>
      <c r="C7" s="8"/>
      <c r="D7" s="8"/>
      <c r="E7" s="8"/>
      <c r="F7" s="20"/>
      <c r="G7" s="20"/>
      <c r="H7" s="20"/>
    </row>
    <row r="8" spans="1:29" s="1" customFormat="1" ht="120" customHeight="1" x14ac:dyDescent="0.2">
      <c r="A8" s="20"/>
      <c r="B8" s="208" t="s">
        <v>411</v>
      </c>
      <c r="C8" s="700" t="s">
        <v>412</v>
      </c>
      <c r="D8" s="700"/>
      <c r="E8" s="700"/>
      <c r="F8" s="700"/>
      <c r="G8" s="64"/>
      <c r="H8" s="20"/>
    </row>
    <row r="9" spans="1:29" s="1" customFormat="1" ht="15" customHeight="1" x14ac:dyDescent="0.2">
      <c r="A9" s="20"/>
      <c r="B9" s="626"/>
      <c r="C9" s="205"/>
      <c r="D9" s="205"/>
      <c r="E9" s="205"/>
      <c r="F9" s="149"/>
      <c r="G9" s="20"/>
      <c r="H9" s="20"/>
    </row>
    <row r="10" spans="1:29" s="1" customFormat="1" ht="129" customHeight="1" x14ac:dyDescent="0.2">
      <c r="A10" s="20"/>
      <c r="B10" s="209" t="s">
        <v>413</v>
      </c>
      <c r="C10" s="704" t="s">
        <v>414</v>
      </c>
      <c r="D10" s="704"/>
      <c r="E10" s="704"/>
      <c r="F10" s="704"/>
      <c r="G10" s="81"/>
      <c r="H10" s="20"/>
    </row>
    <row r="11" spans="1:29" s="1" customFormat="1" ht="286.5" customHeight="1" x14ac:dyDescent="0.2">
      <c r="A11" s="20"/>
      <c r="B11" s="627"/>
      <c r="C11" s="705" t="s">
        <v>415</v>
      </c>
      <c r="D11" s="706"/>
      <c r="E11" s="706"/>
      <c r="F11" s="706"/>
      <c r="G11" s="82"/>
      <c r="H11" s="20"/>
    </row>
    <row r="12" spans="1:29" s="10" customFormat="1" ht="15" customHeight="1" x14ac:dyDescent="0.2">
      <c r="A12" s="20"/>
      <c r="B12" s="626"/>
      <c r="C12" s="8"/>
      <c r="D12" s="8"/>
      <c r="E12" s="8"/>
      <c r="F12" s="20"/>
      <c r="G12" s="20"/>
      <c r="H12" s="20"/>
      <c r="I12" s="1"/>
      <c r="J12" s="1"/>
      <c r="K12" s="1"/>
      <c r="L12" s="1"/>
      <c r="M12" s="1"/>
      <c r="N12" s="1"/>
      <c r="O12" s="1"/>
      <c r="P12" s="1"/>
      <c r="Q12" s="1"/>
      <c r="R12" s="1"/>
      <c r="S12" s="1"/>
      <c r="T12" s="1"/>
      <c r="U12" s="1"/>
      <c r="V12" s="1"/>
      <c r="W12" s="1"/>
      <c r="X12" s="1"/>
      <c r="Y12" s="1"/>
      <c r="Z12" s="1"/>
      <c r="AA12" s="1"/>
      <c r="AB12" s="1"/>
      <c r="AC12" s="1"/>
    </row>
    <row r="13" spans="1:29" s="10" customFormat="1" ht="69.95" customHeight="1" x14ac:dyDescent="0.2">
      <c r="A13" s="20"/>
      <c r="B13" s="208" t="s">
        <v>416</v>
      </c>
      <c r="C13" s="700" t="s">
        <v>417</v>
      </c>
      <c r="D13" s="700"/>
      <c r="E13" s="700"/>
      <c r="F13" s="700"/>
      <c r="G13" s="21"/>
      <c r="H13" s="20"/>
      <c r="I13" s="1"/>
      <c r="J13" s="1"/>
      <c r="K13" s="1"/>
      <c r="L13" s="1"/>
      <c r="M13" s="1"/>
      <c r="N13" s="1"/>
      <c r="O13" s="1"/>
      <c r="P13" s="1"/>
      <c r="Q13" s="1"/>
      <c r="R13" s="1"/>
      <c r="S13" s="1"/>
      <c r="T13" s="1"/>
      <c r="U13" s="1"/>
      <c r="V13" s="1"/>
      <c r="W13" s="1"/>
      <c r="X13" s="1"/>
      <c r="Y13" s="1"/>
      <c r="Z13" s="1"/>
      <c r="AA13" s="1"/>
      <c r="AB13" s="1"/>
      <c r="AC13" s="1"/>
    </row>
    <row r="14" spans="1:29" s="11" customFormat="1" ht="15" customHeight="1" x14ac:dyDescent="0.2">
      <c r="A14" s="16"/>
      <c r="B14" s="626"/>
      <c r="C14" s="8"/>
      <c r="D14" s="8"/>
      <c r="E14" s="8"/>
      <c r="F14" s="16"/>
      <c r="G14" s="16"/>
      <c r="H14" s="16"/>
      <c r="I14" s="4"/>
      <c r="J14" s="4"/>
      <c r="K14" s="4"/>
      <c r="L14" s="4"/>
      <c r="M14" s="4"/>
      <c r="N14" s="4"/>
      <c r="O14" s="4"/>
      <c r="P14" s="4"/>
      <c r="Q14" s="4"/>
      <c r="R14" s="4"/>
      <c r="S14" s="4"/>
      <c r="T14" s="4"/>
      <c r="U14" s="4"/>
      <c r="V14" s="4"/>
      <c r="W14" s="4"/>
      <c r="X14" s="4"/>
      <c r="Y14" s="4"/>
      <c r="Z14" s="4"/>
    </row>
    <row r="15" spans="1:29" s="11" customFormat="1" ht="15" customHeight="1" x14ac:dyDescent="0.2">
      <c r="A15" s="16"/>
      <c r="B15" s="209" t="s">
        <v>418</v>
      </c>
      <c r="C15" s="209" t="s">
        <v>419</v>
      </c>
      <c r="D15" s="21"/>
      <c r="E15" s="21"/>
      <c r="F15" s="21"/>
      <c r="G15" s="16"/>
      <c r="H15" s="16"/>
      <c r="I15" s="4"/>
      <c r="J15" s="4"/>
      <c r="K15" s="4"/>
      <c r="L15" s="4"/>
      <c r="M15" s="4"/>
      <c r="N15" s="4"/>
      <c r="O15" s="4"/>
      <c r="P15" s="4"/>
      <c r="Q15" s="4"/>
      <c r="R15" s="4"/>
      <c r="S15" s="4"/>
      <c r="T15" s="4"/>
      <c r="U15" s="4"/>
      <c r="V15" s="4"/>
      <c r="W15" s="4"/>
      <c r="X15" s="4"/>
      <c r="Y15" s="4"/>
      <c r="Z15" s="4"/>
    </row>
    <row r="16" spans="1:29" s="11" customFormat="1" ht="15" customHeight="1" x14ac:dyDescent="0.2">
      <c r="A16" s="16"/>
      <c r="B16" s="626"/>
      <c r="C16" s="160" t="s">
        <v>420</v>
      </c>
      <c r="D16" s="211" t="s">
        <v>421</v>
      </c>
      <c r="E16" s="163" t="s">
        <v>422</v>
      </c>
      <c r="F16" s="212" t="s">
        <v>423</v>
      </c>
      <c r="G16" s="16"/>
      <c r="H16" s="16"/>
      <c r="I16" s="4"/>
      <c r="J16" s="4"/>
      <c r="K16" s="4"/>
      <c r="L16" s="4"/>
      <c r="M16" s="4"/>
      <c r="N16" s="4"/>
      <c r="O16" s="4"/>
      <c r="P16" s="4"/>
      <c r="Q16" s="4"/>
      <c r="R16" s="4"/>
      <c r="S16" s="4"/>
      <c r="T16" s="4"/>
      <c r="U16" s="4"/>
      <c r="V16" s="4"/>
      <c r="W16" s="4"/>
      <c r="X16" s="4"/>
      <c r="Y16" s="4"/>
      <c r="Z16" s="4"/>
    </row>
    <row r="17" spans="1:26" s="11" customFormat="1" ht="35.1" customHeight="1" x14ac:dyDescent="0.2">
      <c r="A17" s="16"/>
      <c r="B17" s="626"/>
      <c r="C17" s="181" t="s">
        <v>424</v>
      </c>
      <c r="D17" s="210" t="s">
        <v>425</v>
      </c>
      <c r="E17" s="181" t="s">
        <v>426</v>
      </c>
      <c r="F17" s="155" t="s">
        <v>427</v>
      </c>
      <c r="G17" s="16"/>
      <c r="H17" s="16"/>
      <c r="I17" s="4"/>
      <c r="J17" s="4"/>
      <c r="K17" s="4"/>
      <c r="L17" s="4"/>
      <c r="M17" s="4"/>
      <c r="N17" s="4"/>
      <c r="O17" s="4"/>
      <c r="P17" s="4"/>
      <c r="Q17" s="4"/>
      <c r="R17" s="4"/>
      <c r="S17" s="4"/>
      <c r="T17" s="4"/>
      <c r="U17" s="4"/>
      <c r="V17" s="4"/>
      <c r="W17" s="4"/>
      <c r="X17" s="4"/>
      <c r="Y17" s="4"/>
      <c r="Z17" s="4"/>
    </row>
    <row r="18" spans="1:26" s="11" customFormat="1" ht="63.75" customHeight="1" x14ac:dyDescent="0.2">
      <c r="A18" s="16"/>
      <c r="B18" s="626"/>
      <c r="C18" s="181" t="s">
        <v>424</v>
      </c>
      <c r="D18" s="210" t="s">
        <v>428</v>
      </c>
      <c r="E18" s="181" t="s">
        <v>429</v>
      </c>
      <c r="F18" s="155" t="s">
        <v>430</v>
      </c>
      <c r="G18" s="16"/>
      <c r="H18" s="16"/>
      <c r="I18" s="4"/>
      <c r="J18" s="4"/>
      <c r="K18" s="4"/>
      <c r="L18" s="4"/>
      <c r="M18" s="4"/>
      <c r="N18" s="4"/>
      <c r="O18" s="4"/>
      <c r="P18" s="4"/>
      <c r="Q18" s="4"/>
      <c r="R18" s="4"/>
      <c r="S18" s="4"/>
      <c r="T18" s="4"/>
      <c r="U18" s="4"/>
      <c r="V18" s="4"/>
      <c r="W18" s="4"/>
      <c r="X18" s="4"/>
      <c r="Y18" s="4"/>
      <c r="Z18" s="4"/>
    </row>
    <row r="19" spans="1:26" s="11" customFormat="1" ht="51.75" customHeight="1" x14ac:dyDescent="0.2">
      <c r="A19" s="16"/>
      <c r="B19" s="626"/>
      <c r="C19" s="181" t="s">
        <v>424</v>
      </c>
      <c r="D19" s="210" t="s">
        <v>431</v>
      </c>
      <c r="E19" s="181" t="s">
        <v>426</v>
      </c>
      <c r="F19" s="155" t="s">
        <v>432</v>
      </c>
      <c r="G19" s="16"/>
      <c r="H19" s="16"/>
      <c r="I19" s="4"/>
      <c r="J19" s="4"/>
      <c r="K19" s="4"/>
      <c r="L19" s="4"/>
      <c r="M19" s="4"/>
      <c r="N19" s="4"/>
      <c r="O19" s="4"/>
      <c r="P19" s="4"/>
      <c r="Q19" s="4"/>
      <c r="R19" s="4"/>
      <c r="S19" s="4"/>
      <c r="T19" s="4"/>
      <c r="U19" s="4"/>
      <c r="V19" s="4"/>
      <c r="W19" s="4"/>
      <c r="X19" s="4"/>
      <c r="Y19" s="4"/>
      <c r="Z19" s="4"/>
    </row>
    <row r="20" spans="1:26" ht="30" customHeight="1" x14ac:dyDescent="0.25">
      <c r="B20" s="626"/>
      <c r="C20" s="181" t="s">
        <v>310</v>
      </c>
      <c r="D20" s="210" t="s">
        <v>433</v>
      </c>
      <c r="E20" s="181" t="s">
        <v>426</v>
      </c>
      <c r="F20" s="155" t="s">
        <v>434</v>
      </c>
    </row>
    <row r="21" spans="1:26" ht="33.950000000000003" customHeight="1" x14ac:dyDescent="0.25">
      <c r="B21" s="626"/>
      <c r="C21" s="181" t="s">
        <v>310</v>
      </c>
      <c r="D21" s="210" t="s">
        <v>435</v>
      </c>
      <c r="E21" s="181" t="s">
        <v>426</v>
      </c>
      <c r="F21" s="155" t="s">
        <v>436</v>
      </c>
    </row>
    <row r="22" spans="1:26" ht="15" customHeight="1" x14ac:dyDescent="0.25">
      <c r="B22" s="626"/>
      <c r="C22" s="8"/>
      <c r="D22" s="8"/>
    </row>
    <row r="23" spans="1:26" ht="15" customHeight="1" x14ac:dyDescent="0.25">
      <c r="B23" s="626"/>
      <c r="C23" s="209" t="s">
        <v>437</v>
      </c>
      <c r="D23" s="31"/>
      <c r="E23" s="8"/>
    </row>
    <row r="24" spans="1:26" ht="15" customHeight="1" x14ac:dyDescent="0.25">
      <c r="B24" s="626"/>
      <c r="C24" s="160" t="s">
        <v>420</v>
      </c>
      <c r="D24" s="212" t="s">
        <v>421</v>
      </c>
      <c r="E24" s="8"/>
    </row>
    <row r="25" spans="1:26" ht="15" customHeight="1" x14ac:dyDescent="0.25">
      <c r="B25" s="626"/>
      <c r="C25" s="181" t="s">
        <v>438</v>
      </c>
      <c r="D25" s="210" t="s">
        <v>439</v>
      </c>
      <c r="E25" s="8"/>
    </row>
    <row r="26" spans="1:26" ht="15" customHeight="1" x14ac:dyDescent="0.25">
      <c r="B26" s="626"/>
      <c r="C26" s="181" t="s">
        <v>438</v>
      </c>
      <c r="D26" s="210" t="s">
        <v>440</v>
      </c>
      <c r="E26" s="8"/>
    </row>
    <row r="27" spans="1:26" ht="15" customHeight="1" x14ac:dyDescent="0.25">
      <c r="B27" s="626"/>
      <c r="C27" s="181" t="s">
        <v>424</v>
      </c>
      <c r="D27" s="210" t="s">
        <v>441</v>
      </c>
      <c r="E27" s="8"/>
    </row>
    <row r="28" spans="1:26" ht="15" customHeight="1" x14ac:dyDescent="0.25">
      <c r="B28" s="627"/>
      <c r="C28" s="161"/>
      <c r="D28" s="161"/>
      <c r="E28" s="161"/>
      <c r="F28" s="166"/>
    </row>
    <row r="29" spans="1:26" ht="15" customHeight="1" x14ac:dyDescent="0.25">
      <c r="B29" s="626"/>
      <c r="C29" s="8"/>
      <c r="D29" s="8"/>
      <c r="E29" s="8"/>
    </row>
    <row r="30" spans="1:26" ht="50.1" customHeight="1" x14ac:dyDescent="0.25">
      <c r="B30" s="209" t="s">
        <v>442</v>
      </c>
      <c r="C30" s="701" t="s">
        <v>443</v>
      </c>
      <c r="D30" s="701"/>
      <c r="E30" s="701"/>
      <c r="F30" s="701"/>
      <c r="G30" s="21"/>
    </row>
    <row r="31" spans="1:26" ht="15" customHeight="1" x14ac:dyDescent="0.25">
      <c r="B31" s="626"/>
      <c r="C31" s="8"/>
      <c r="D31" s="8"/>
      <c r="E31" s="8"/>
    </row>
    <row r="32" spans="1:26" ht="15" customHeight="1" x14ac:dyDescent="0.3">
      <c r="B32" s="698" t="s">
        <v>47</v>
      </c>
      <c r="C32" s="698"/>
      <c r="D32" s="698"/>
      <c r="E32" s="698"/>
      <c r="F32" s="166"/>
    </row>
    <row r="33" spans="2:9" ht="15" customHeight="1" x14ac:dyDescent="0.25">
      <c r="B33" s="204" t="s">
        <v>48</v>
      </c>
      <c r="C33" s="28"/>
      <c r="D33" s="28"/>
      <c r="E33" s="28"/>
    </row>
    <row r="34" spans="2:9" ht="15" customHeight="1" x14ac:dyDescent="0.25">
      <c r="B34" s="626"/>
      <c r="C34" s="8"/>
      <c r="D34" s="8"/>
      <c r="E34" s="8"/>
    </row>
    <row r="35" spans="2:9" ht="15" customHeight="1" x14ac:dyDescent="0.25">
      <c r="B35" s="213" t="s">
        <v>444</v>
      </c>
      <c r="C35" s="222" t="s">
        <v>445</v>
      </c>
      <c r="D35" s="8"/>
      <c r="E35" s="8"/>
    </row>
    <row r="36" spans="2:9" ht="120" customHeight="1" x14ac:dyDescent="0.25">
      <c r="B36" s="181" t="s">
        <v>446</v>
      </c>
      <c r="C36" s="269" t="s">
        <v>447</v>
      </c>
      <c r="D36" s="8"/>
      <c r="E36" s="8"/>
    </row>
    <row r="37" spans="2:9" ht="126.75" customHeight="1" x14ac:dyDescent="0.25">
      <c r="B37" s="268" t="s">
        <v>448</v>
      </c>
      <c r="C37" s="520" t="s">
        <v>449</v>
      </c>
      <c r="D37" s="8"/>
      <c r="E37" s="8"/>
    </row>
    <row r="38" spans="2:9" ht="35.1" customHeight="1" x14ac:dyDescent="0.25">
      <c r="B38" s="181" t="s">
        <v>450</v>
      </c>
      <c r="C38" s="520" t="s">
        <v>451</v>
      </c>
      <c r="D38" s="8"/>
      <c r="E38" s="8"/>
    </row>
    <row r="39" spans="2:9" ht="80.099999999999994" customHeight="1" x14ac:dyDescent="0.25">
      <c r="B39" s="181" t="s">
        <v>452</v>
      </c>
      <c r="C39" s="181" t="s">
        <v>453</v>
      </c>
      <c r="D39" s="8"/>
      <c r="E39" s="8"/>
    </row>
    <row r="40" spans="2:9" ht="78" customHeight="1" x14ac:dyDescent="0.25">
      <c r="B40" s="181" t="s">
        <v>454</v>
      </c>
      <c r="C40" s="520" t="s">
        <v>455</v>
      </c>
      <c r="D40" s="8"/>
      <c r="E40" s="8"/>
    </row>
    <row r="41" spans="2:9" ht="105" customHeight="1" x14ac:dyDescent="0.25">
      <c r="B41" s="685" t="s">
        <v>456</v>
      </c>
      <c r="C41" s="685"/>
      <c r="D41" s="8"/>
      <c r="E41" s="8"/>
    </row>
    <row r="42" spans="2:9" ht="15" customHeight="1" x14ac:dyDescent="0.25">
      <c r="B42" s="626"/>
      <c r="C42" s="8"/>
      <c r="D42" s="8"/>
      <c r="E42" s="8"/>
    </row>
    <row r="43" spans="2:9" ht="24.95" customHeight="1" x14ac:dyDescent="0.25">
      <c r="B43" s="146" t="s">
        <v>457</v>
      </c>
      <c r="C43" s="77"/>
      <c r="D43" s="77"/>
      <c r="E43" s="77"/>
      <c r="F43" s="84"/>
    </row>
    <row r="44" spans="2:9" ht="15" customHeight="1" x14ac:dyDescent="0.25">
      <c r="B44" s="626"/>
      <c r="C44" s="8"/>
      <c r="D44" s="8"/>
      <c r="E44" s="8"/>
    </row>
    <row r="45" spans="2:9" ht="15" customHeight="1" x14ac:dyDescent="0.3">
      <c r="B45" s="698" t="s">
        <v>49</v>
      </c>
      <c r="C45" s="698"/>
      <c r="D45" s="698"/>
      <c r="E45" s="698"/>
      <c r="F45" s="215"/>
      <c r="G45" s="85"/>
      <c r="H45" s="85"/>
      <c r="I45" s="85"/>
    </row>
    <row r="46" spans="2:9" ht="15" customHeight="1" x14ac:dyDescent="0.25">
      <c r="B46" s="204" t="s">
        <v>50</v>
      </c>
      <c r="C46" s="28"/>
      <c r="D46" s="28"/>
      <c r="E46" s="28"/>
      <c r="F46" s="87"/>
      <c r="G46" s="28"/>
      <c r="H46" s="28"/>
      <c r="I46" s="28"/>
    </row>
    <row r="47" spans="2:9" ht="15" customHeight="1" x14ac:dyDescent="0.25">
      <c r="B47" s="31"/>
      <c r="C47" s="31"/>
      <c r="D47" s="31"/>
      <c r="E47" s="31"/>
      <c r="F47" s="31"/>
      <c r="G47" s="31"/>
      <c r="H47" s="31"/>
      <c r="I47" s="31"/>
    </row>
    <row r="48" spans="2:9" ht="15" customHeight="1" x14ac:dyDescent="0.25">
      <c r="B48" s="160" t="s">
        <v>444</v>
      </c>
      <c r="C48" s="218" t="s">
        <v>458</v>
      </c>
      <c r="D48" s="218" t="s">
        <v>459</v>
      </c>
      <c r="E48" s="218" t="s">
        <v>460</v>
      </c>
      <c r="F48" s="214" t="s">
        <v>461</v>
      </c>
      <c r="G48" s="7"/>
      <c r="H48" s="7"/>
      <c r="I48" s="7"/>
    </row>
    <row r="49" spans="2:9" ht="39" customHeight="1" x14ac:dyDescent="0.25">
      <c r="B49" s="181" t="s">
        <v>462</v>
      </c>
      <c r="C49" s="217">
        <v>0</v>
      </c>
      <c r="D49" s="217">
        <v>0</v>
      </c>
      <c r="E49" s="217">
        <v>0</v>
      </c>
      <c r="F49" s="217">
        <v>1</v>
      </c>
      <c r="G49" s="7"/>
      <c r="H49" s="7"/>
      <c r="I49" s="7"/>
    </row>
    <row r="50" spans="2:9" ht="30" customHeight="1" x14ac:dyDescent="0.25">
      <c r="B50" s="685" t="s">
        <v>463</v>
      </c>
      <c r="C50" s="685"/>
      <c r="D50" s="685"/>
      <c r="E50" s="685"/>
      <c r="F50" s="685"/>
      <c r="G50" s="7"/>
      <c r="H50" s="7"/>
      <c r="I50" s="7"/>
    </row>
    <row r="51" spans="2:9" ht="15" customHeight="1" x14ac:dyDescent="0.25">
      <c r="B51" s="626"/>
      <c r="C51" s="8"/>
      <c r="D51" s="8"/>
      <c r="E51" s="8"/>
    </row>
    <row r="52" spans="2:9" ht="15" customHeight="1" x14ac:dyDescent="0.3">
      <c r="B52" s="698" t="s">
        <v>52</v>
      </c>
      <c r="C52" s="698"/>
      <c r="D52" s="698"/>
      <c r="E52" s="698"/>
      <c r="F52" s="215"/>
      <c r="G52" s="87"/>
      <c r="H52" s="85"/>
      <c r="I52" s="85"/>
    </row>
    <row r="53" spans="2:9" ht="15" customHeight="1" x14ac:dyDescent="0.25">
      <c r="B53" s="204" t="s">
        <v>53</v>
      </c>
      <c r="C53" s="28"/>
      <c r="D53" s="28"/>
      <c r="E53" s="28"/>
      <c r="F53" s="28"/>
      <c r="H53" s="87"/>
      <c r="I53" s="87"/>
    </row>
    <row r="54" spans="2:9" ht="15" customHeight="1" x14ac:dyDescent="0.25">
      <c r="B54" s="31"/>
      <c r="C54" s="31"/>
      <c r="D54" s="31"/>
      <c r="E54" s="31"/>
      <c r="F54" s="31"/>
      <c r="G54" s="31"/>
      <c r="H54" s="31"/>
      <c r="I54" s="31"/>
    </row>
    <row r="55" spans="2:9" ht="15" customHeight="1" x14ac:dyDescent="0.25">
      <c r="B55" s="160" t="s">
        <v>444</v>
      </c>
      <c r="C55" s="163" t="s">
        <v>458</v>
      </c>
      <c r="D55" s="163" t="s">
        <v>459</v>
      </c>
      <c r="E55" s="218" t="s">
        <v>460</v>
      </c>
      <c r="F55" s="214" t="s">
        <v>461</v>
      </c>
      <c r="G55" s="7"/>
      <c r="H55" s="7"/>
      <c r="I55" s="7"/>
    </row>
    <row r="56" spans="2:9" ht="39.950000000000003" customHeight="1" x14ac:dyDescent="0.25">
      <c r="B56" s="181" t="s">
        <v>464</v>
      </c>
      <c r="C56" s="219">
        <v>1</v>
      </c>
      <c r="D56" s="219">
        <v>1</v>
      </c>
      <c r="E56" s="220">
        <v>1</v>
      </c>
      <c r="F56" s="220">
        <v>1</v>
      </c>
      <c r="G56" s="7"/>
      <c r="H56" s="7"/>
      <c r="I56" s="7"/>
    </row>
    <row r="57" spans="2:9" ht="30" customHeight="1" x14ac:dyDescent="0.25">
      <c r="B57" s="181" t="s">
        <v>465</v>
      </c>
      <c r="C57" s="219">
        <v>1</v>
      </c>
      <c r="D57" s="219">
        <v>1</v>
      </c>
      <c r="E57" s="220">
        <v>1</v>
      </c>
      <c r="F57" s="220">
        <v>1</v>
      </c>
      <c r="G57" s="7"/>
      <c r="H57" s="7"/>
      <c r="I57" s="7"/>
    </row>
    <row r="58" spans="2:9" ht="30" customHeight="1" x14ac:dyDescent="0.25">
      <c r="B58" s="181" t="s">
        <v>466</v>
      </c>
      <c r="C58" s="219">
        <v>1</v>
      </c>
      <c r="D58" s="219">
        <v>1</v>
      </c>
      <c r="E58" s="220">
        <v>1</v>
      </c>
      <c r="F58" s="220">
        <v>1</v>
      </c>
      <c r="G58" s="7"/>
      <c r="H58" s="7"/>
      <c r="I58" s="7"/>
    </row>
    <row r="59" spans="2:9" ht="30" customHeight="1" x14ac:dyDescent="0.25">
      <c r="B59" s="181" t="s">
        <v>467</v>
      </c>
      <c r="C59" s="219">
        <v>0.66666666666666663</v>
      </c>
      <c r="D59" s="219">
        <v>0.66666666666666663</v>
      </c>
      <c r="E59" s="220">
        <v>1</v>
      </c>
      <c r="F59" s="220">
        <v>1</v>
      </c>
      <c r="G59" s="7"/>
      <c r="H59" s="7"/>
      <c r="I59" s="7"/>
    </row>
    <row r="60" spans="2:9" ht="255" customHeight="1" x14ac:dyDescent="0.25">
      <c r="B60" s="181" t="s">
        <v>468</v>
      </c>
      <c r="C60" s="219" t="s">
        <v>469</v>
      </c>
      <c r="D60" s="219" t="s">
        <v>470</v>
      </c>
      <c r="E60" s="220" t="s">
        <v>470</v>
      </c>
      <c r="F60" s="220" t="s">
        <v>470</v>
      </c>
      <c r="G60" s="7"/>
      <c r="H60" s="7"/>
      <c r="I60" s="7"/>
    </row>
    <row r="61" spans="2:9" ht="30" customHeight="1" x14ac:dyDescent="0.25">
      <c r="B61" s="181" t="s">
        <v>471</v>
      </c>
      <c r="C61" s="219">
        <v>0.66666666666666663</v>
      </c>
      <c r="D61" s="219">
        <v>0.66666666666666663</v>
      </c>
      <c r="E61" s="220">
        <v>1</v>
      </c>
      <c r="F61" s="220">
        <v>1</v>
      </c>
      <c r="G61" s="7"/>
      <c r="H61" s="7"/>
      <c r="I61" s="7"/>
    </row>
    <row r="62" spans="2:9" ht="45" customHeight="1" x14ac:dyDescent="0.25">
      <c r="B62" s="181" t="s">
        <v>472</v>
      </c>
      <c r="C62" s="219">
        <v>0</v>
      </c>
      <c r="D62" s="219">
        <v>0</v>
      </c>
      <c r="E62" s="220">
        <v>0</v>
      </c>
      <c r="F62" s="220">
        <v>0</v>
      </c>
      <c r="G62" s="7"/>
      <c r="H62" s="7"/>
      <c r="I62" s="7"/>
    </row>
    <row r="63" spans="2:9" ht="45" customHeight="1" x14ac:dyDescent="0.25">
      <c r="B63" s="181" t="s">
        <v>473</v>
      </c>
      <c r="C63" s="219">
        <v>0.66666666666666663</v>
      </c>
      <c r="D63" s="219">
        <v>0.66666666666666663</v>
      </c>
      <c r="E63" s="220">
        <v>1</v>
      </c>
      <c r="F63" s="220">
        <v>1</v>
      </c>
      <c r="G63" s="7"/>
      <c r="H63" s="7"/>
      <c r="I63" s="7"/>
    </row>
    <row r="64" spans="2:9" ht="35.1" customHeight="1" x14ac:dyDescent="0.25">
      <c r="B64" s="181" t="s">
        <v>474</v>
      </c>
      <c r="C64" s="219">
        <v>1</v>
      </c>
      <c r="D64" s="219">
        <v>1</v>
      </c>
      <c r="E64" s="220">
        <v>1</v>
      </c>
      <c r="F64" s="220">
        <v>1</v>
      </c>
      <c r="G64" s="7"/>
      <c r="H64" s="7"/>
      <c r="I64" s="7"/>
    </row>
    <row r="65" spans="2:9" ht="65.099999999999994" customHeight="1" x14ac:dyDescent="0.25">
      <c r="B65" s="685" t="s">
        <v>475</v>
      </c>
      <c r="C65" s="685"/>
      <c r="D65" s="685"/>
      <c r="E65" s="685"/>
      <c r="F65" s="685"/>
      <c r="G65" s="7"/>
      <c r="H65" s="7"/>
      <c r="I65" s="7"/>
    </row>
    <row r="66" spans="2:9" ht="15" customHeight="1" x14ac:dyDescent="0.25">
      <c r="B66" s="626"/>
      <c r="C66" s="8"/>
      <c r="D66" s="8"/>
      <c r="E66" s="8"/>
    </row>
    <row r="67" spans="2:9" ht="15" customHeight="1" x14ac:dyDescent="0.3">
      <c r="B67" s="698" t="s">
        <v>54</v>
      </c>
      <c r="C67" s="698"/>
      <c r="D67" s="698"/>
      <c r="E67" s="698"/>
      <c r="F67" s="166"/>
    </row>
    <row r="68" spans="2:9" ht="15" customHeight="1" x14ac:dyDescent="0.25">
      <c r="B68" s="204" t="s">
        <v>55</v>
      </c>
      <c r="C68" s="28"/>
      <c r="D68" s="28"/>
      <c r="E68" s="28"/>
    </row>
    <row r="69" spans="2:9" ht="15" customHeight="1" x14ac:dyDescent="0.25">
      <c r="B69" s="31"/>
      <c r="C69" s="31"/>
      <c r="D69" s="31"/>
      <c r="E69" s="31"/>
    </row>
    <row r="70" spans="2:9" ht="15" customHeight="1" x14ac:dyDescent="0.25">
      <c r="B70" s="160" t="s">
        <v>444</v>
      </c>
      <c r="C70" s="218" t="s">
        <v>302</v>
      </c>
      <c r="D70" s="163" t="s">
        <v>306</v>
      </c>
      <c r="E70" s="222" t="s">
        <v>310</v>
      </c>
    </row>
    <row r="71" spans="2:9" ht="20.100000000000001" customHeight="1" x14ac:dyDescent="0.25">
      <c r="B71" s="181" t="s">
        <v>301</v>
      </c>
      <c r="C71" s="155" t="s">
        <v>476</v>
      </c>
      <c r="D71" s="181" t="s">
        <v>477</v>
      </c>
      <c r="E71" s="181" t="s">
        <v>478</v>
      </c>
    </row>
    <row r="72" spans="2:9" ht="120.75" customHeight="1" x14ac:dyDescent="0.25">
      <c r="B72" s="181" t="s">
        <v>479</v>
      </c>
      <c r="C72" s="187" t="s">
        <v>480</v>
      </c>
      <c r="D72" s="221" t="s">
        <v>481</v>
      </c>
      <c r="E72" s="221" t="s">
        <v>482</v>
      </c>
    </row>
    <row r="73" spans="2:9" ht="84.95" customHeight="1" x14ac:dyDescent="0.25">
      <c r="B73" s="181" t="s">
        <v>483</v>
      </c>
      <c r="C73" s="187" t="s">
        <v>484</v>
      </c>
      <c r="D73" s="221" t="s">
        <v>484</v>
      </c>
      <c r="E73" s="221" t="s">
        <v>485</v>
      </c>
    </row>
    <row r="74" spans="2:9" ht="15" customHeight="1" x14ac:dyDescent="0.25">
      <c r="B74" s="31"/>
      <c r="C74" s="31"/>
      <c r="D74" s="31"/>
      <c r="E74" s="31"/>
    </row>
    <row r="75" spans="2:9" ht="15" customHeight="1" x14ac:dyDescent="0.3">
      <c r="B75" s="698" t="s">
        <v>56</v>
      </c>
      <c r="C75" s="698"/>
      <c r="D75" s="698"/>
      <c r="E75" s="698"/>
      <c r="F75" s="166"/>
    </row>
    <row r="76" spans="2:9" ht="15" customHeight="1" x14ac:dyDescent="0.25">
      <c r="B76" s="204" t="s">
        <v>57</v>
      </c>
      <c r="C76" s="28"/>
      <c r="D76" s="28"/>
      <c r="E76" s="28"/>
    </row>
    <row r="77" spans="2:9" ht="15" customHeight="1" x14ac:dyDescent="0.25">
      <c r="B77" s="31"/>
      <c r="C77" s="31"/>
      <c r="D77" s="31"/>
      <c r="E77" s="31"/>
    </row>
    <row r="78" spans="2:9" ht="15" customHeight="1" x14ac:dyDescent="0.25">
      <c r="B78" s="160" t="s">
        <v>486</v>
      </c>
      <c r="C78" s="163" t="s">
        <v>302</v>
      </c>
      <c r="D78" s="163" t="s">
        <v>306</v>
      </c>
      <c r="E78" s="222" t="s">
        <v>310</v>
      </c>
    </row>
    <row r="79" spans="2:9" ht="30" customHeight="1" x14ac:dyDescent="0.25">
      <c r="B79" s="181" t="s">
        <v>487</v>
      </c>
      <c r="C79" s="181">
        <v>37</v>
      </c>
      <c r="D79" s="181" t="s">
        <v>488</v>
      </c>
      <c r="E79" s="181" t="s">
        <v>489</v>
      </c>
    </row>
    <row r="80" spans="2:9" ht="39.950000000000003" customHeight="1" x14ac:dyDescent="0.25">
      <c r="B80" s="181" t="s">
        <v>490</v>
      </c>
      <c r="C80" s="221" t="s">
        <v>491</v>
      </c>
      <c r="D80" s="221" t="s">
        <v>492</v>
      </c>
      <c r="E80" s="221" t="s">
        <v>291</v>
      </c>
    </row>
    <row r="81" spans="2:9" ht="30" customHeight="1" x14ac:dyDescent="0.25">
      <c r="B81" s="181" t="s">
        <v>493</v>
      </c>
      <c r="C81" s="223">
        <v>1</v>
      </c>
      <c r="D81" s="223">
        <v>1</v>
      </c>
      <c r="E81" s="221" t="s">
        <v>291</v>
      </c>
    </row>
    <row r="82" spans="2:9" ht="29.1" customHeight="1" x14ac:dyDescent="0.25">
      <c r="B82" s="181" t="s">
        <v>494</v>
      </c>
      <c r="C82" s="223">
        <v>0.43</v>
      </c>
      <c r="D82" s="223">
        <v>0.51</v>
      </c>
      <c r="E82" s="221" t="s">
        <v>291</v>
      </c>
    </row>
    <row r="83" spans="2:9" ht="30" customHeight="1" x14ac:dyDescent="0.25">
      <c r="B83" s="181" t="s">
        <v>495</v>
      </c>
      <c r="C83" s="223">
        <v>0.94</v>
      </c>
      <c r="D83" s="223">
        <v>0.84</v>
      </c>
      <c r="E83" s="221" t="s">
        <v>291</v>
      </c>
    </row>
    <row r="84" spans="2:9" ht="15" customHeight="1" x14ac:dyDescent="0.25">
      <c r="B84" s="626"/>
      <c r="C84" s="8"/>
      <c r="D84" s="8"/>
      <c r="E84" s="8"/>
    </row>
    <row r="85" spans="2:9" ht="15" customHeight="1" x14ac:dyDescent="0.25">
      <c r="B85" s="160" t="s">
        <v>496</v>
      </c>
      <c r="C85" s="163" t="s">
        <v>458</v>
      </c>
      <c r="D85" s="163" t="s">
        <v>459</v>
      </c>
      <c r="E85" s="163" t="s">
        <v>460</v>
      </c>
      <c r="F85" s="222" t="s">
        <v>461</v>
      </c>
    </row>
    <row r="86" spans="2:9" ht="30" customHeight="1" x14ac:dyDescent="0.25">
      <c r="B86" s="181" t="s">
        <v>497</v>
      </c>
      <c r="C86" s="181">
        <v>142</v>
      </c>
      <c r="D86" s="181">
        <v>108</v>
      </c>
      <c r="E86" s="181">
        <v>54</v>
      </c>
      <c r="F86" s="181">
        <v>34</v>
      </c>
    </row>
    <row r="87" spans="2:9" ht="84" x14ac:dyDescent="0.25">
      <c r="B87" s="181" t="s">
        <v>498</v>
      </c>
      <c r="C87" s="221" t="s">
        <v>499</v>
      </c>
      <c r="D87" s="221" t="s">
        <v>500</v>
      </c>
      <c r="E87" s="221" t="s">
        <v>501</v>
      </c>
      <c r="F87" s="221" t="s">
        <v>502</v>
      </c>
    </row>
    <row r="88" spans="2:9" ht="33.950000000000003" customHeight="1" x14ac:dyDescent="0.25">
      <c r="B88" s="181" t="s">
        <v>503</v>
      </c>
      <c r="C88" s="224">
        <f>(25+16+17+8+3)/C86</f>
        <v>0.4859154929577465</v>
      </c>
      <c r="D88" s="224">
        <f>82/D86</f>
        <v>0.7592592592592593</v>
      </c>
      <c r="E88" s="224">
        <f>44/E86</f>
        <v>0.81481481481481477</v>
      </c>
      <c r="F88" s="224">
        <f>29/F86</f>
        <v>0.8529411764705882</v>
      </c>
    </row>
    <row r="89" spans="2:9" ht="33.950000000000003" customHeight="1" x14ac:dyDescent="0.25">
      <c r="B89" s="685" t="s">
        <v>504</v>
      </c>
      <c r="C89" s="685"/>
      <c r="D89" s="685"/>
      <c r="E89" s="685"/>
      <c r="F89" s="685"/>
    </row>
    <row r="90" spans="2:9" ht="15" customHeight="1" x14ac:dyDescent="0.25">
      <c r="B90" s="626"/>
      <c r="C90" s="8"/>
      <c r="D90" s="8"/>
      <c r="E90" s="8"/>
    </row>
    <row r="91" spans="2:9" ht="24.95" customHeight="1" x14ac:dyDescent="0.25">
      <c r="B91" s="699" t="s">
        <v>505</v>
      </c>
      <c r="C91" s="699"/>
      <c r="D91" s="699"/>
      <c r="E91" s="699"/>
      <c r="F91" s="699"/>
    </row>
    <row r="92" spans="2:9" ht="15" customHeight="1" x14ac:dyDescent="0.25">
      <c r="B92" s="626"/>
      <c r="C92" s="8"/>
      <c r="D92" s="8"/>
      <c r="E92" s="8"/>
    </row>
    <row r="93" spans="2:9" ht="15" customHeight="1" x14ac:dyDescent="0.3">
      <c r="B93" s="697" t="s">
        <v>58</v>
      </c>
      <c r="C93" s="698"/>
      <c r="D93" s="698"/>
      <c r="E93" s="698"/>
      <c r="F93" s="226"/>
      <c r="G93" s="92"/>
      <c r="H93" s="92"/>
      <c r="I93" s="92"/>
    </row>
    <row r="94" spans="2:9" ht="15" customHeight="1" x14ac:dyDescent="0.25">
      <c r="B94" s="204" t="s">
        <v>59</v>
      </c>
      <c r="C94" s="28"/>
      <c r="D94" s="28"/>
      <c r="E94" s="28"/>
      <c r="F94" s="28"/>
      <c r="G94" s="28"/>
      <c r="H94" s="87"/>
      <c r="I94" s="87"/>
    </row>
    <row r="95" spans="2:9" ht="15" customHeight="1" x14ac:dyDescent="0.25">
      <c r="B95" s="31"/>
      <c r="C95" s="31"/>
      <c r="D95" s="31"/>
      <c r="E95" s="31"/>
      <c r="F95" s="31"/>
      <c r="G95" s="31"/>
      <c r="H95" s="31"/>
      <c r="I95" s="31"/>
    </row>
    <row r="96" spans="2:9" ht="15" customHeight="1" x14ac:dyDescent="0.25">
      <c r="B96" s="160" t="s">
        <v>444</v>
      </c>
      <c r="C96" s="163" t="s">
        <v>458</v>
      </c>
      <c r="D96" s="163" t="s">
        <v>459</v>
      </c>
      <c r="E96" s="163" t="s">
        <v>460</v>
      </c>
      <c r="F96" s="222" t="s">
        <v>461</v>
      </c>
      <c r="G96" s="7"/>
      <c r="H96" s="9" t="s">
        <v>506</v>
      </c>
      <c r="I96" s="9" t="s">
        <v>507</v>
      </c>
    </row>
    <row r="97" spans="2:9" ht="35.1" customHeight="1" x14ac:dyDescent="0.25">
      <c r="B97" s="181" t="s">
        <v>508</v>
      </c>
      <c r="C97" s="181">
        <v>0</v>
      </c>
      <c r="D97" s="181">
        <v>0</v>
      </c>
      <c r="E97" s="181">
        <v>0</v>
      </c>
      <c r="F97" s="181">
        <v>0</v>
      </c>
      <c r="G97" s="7"/>
      <c r="H97" s="9" t="s">
        <v>509</v>
      </c>
      <c r="I97" s="9"/>
    </row>
    <row r="98" spans="2:9" ht="20.100000000000001" customHeight="1" x14ac:dyDescent="0.25">
      <c r="B98" s="181" t="s">
        <v>510</v>
      </c>
      <c r="C98" s="225" t="s">
        <v>291</v>
      </c>
      <c r="D98" s="225" t="s">
        <v>291</v>
      </c>
      <c r="E98" s="225" t="s">
        <v>291</v>
      </c>
      <c r="F98" s="225" t="s">
        <v>291</v>
      </c>
      <c r="G98" s="7"/>
      <c r="H98" s="9"/>
      <c r="I98" s="9"/>
    </row>
    <row r="99" spans="2:9" ht="20.100000000000001" customHeight="1" x14ac:dyDescent="0.25">
      <c r="B99" s="181" t="s">
        <v>511</v>
      </c>
      <c r="C99" s="181" t="s">
        <v>291</v>
      </c>
      <c r="D99" s="225" t="s">
        <v>291</v>
      </c>
      <c r="E99" s="225" t="s">
        <v>291</v>
      </c>
      <c r="F99" s="225" t="s">
        <v>291</v>
      </c>
      <c r="G99" s="7"/>
      <c r="H99" s="9" t="s">
        <v>512</v>
      </c>
      <c r="I99" s="9"/>
    </row>
    <row r="100" spans="2:9" ht="24.95" customHeight="1" x14ac:dyDescent="0.25">
      <c r="B100" s="181" t="s">
        <v>513</v>
      </c>
      <c r="C100" s="181" t="s">
        <v>291</v>
      </c>
      <c r="D100" s="225" t="s">
        <v>291</v>
      </c>
      <c r="E100" s="225" t="s">
        <v>291</v>
      </c>
      <c r="F100" s="225" t="s">
        <v>291</v>
      </c>
      <c r="G100" s="7"/>
      <c r="H100" s="9" t="s">
        <v>514</v>
      </c>
      <c r="I100" s="9"/>
    </row>
    <row r="101" spans="2:9" ht="35.1" customHeight="1" x14ac:dyDescent="0.25">
      <c r="B101" s="181" t="s">
        <v>515</v>
      </c>
      <c r="C101" s="181" t="s">
        <v>291</v>
      </c>
      <c r="D101" s="225" t="s">
        <v>291</v>
      </c>
      <c r="E101" s="225" t="s">
        <v>291</v>
      </c>
      <c r="F101" s="225" t="s">
        <v>291</v>
      </c>
      <c r="G101" s="7"/>
      <c r="H101" s="7"/>
      <c r="I101" s="7"/>
    </row>
    <row r="102" spans="2:9" ht="24.95" customHeight="1" x14ac:dyDescent="0.25">
      <c r="B102" s="181" t="s">
        <v>516</v>
      </c>
      <c r="C102" s="181" t="s">
        <v>291</v>
      </c>
      <c r="D102" s="225" t="s">
        <v>291</v>
      </c>
      <c r="E102" s="225" t="s">
        <v>291</v>
      </c>
      <c r="F102" s="225" t="s">
        <v>291</v>
      </c>
      <c r="G102" s="7"/>
      <c r="H102" s="7"/>
      <c r="I102" s="7"/>
    </row>
    <row r="103" spans="2:9" ht="45.95" customHeight="1" x14ac:dyDescent="0.25">
      <c r="B103" s="685" t="s">
        <v>517</v>
      </c>
      <c r="C103" s="685"/>
      <c r="D103" s="685"/>
      <c r="E103" s="685"/>
      <c r="F103" s="685"/>
      <c r="G103" s="30"/>
      <c r="H103" s="30"/>
      <c r="I103" s="30"/>
    </row>
    <row r="104" spans="2:9" ht="15" customHeight="1" x14ac:dyDescent="0.25">
      <c r="B104" s="626"/>
      <c r="C104" s="8"/>
      <c r="D104" s="8"/>
      <c r="E104" s="8"/>
    </row>
    <row r="105" spans="2:9" ht="15" customHeight="1" x14ac:dyDescent="0.3">
      <c r="B105" s="697" t="s">
        <v>518</v>
      </c>
      <c r="C105" s="698"/>
      <c r="D105" s="698"/>
      <c r="E105" s="698"/>
      <c r="F105" s="166"/>
    </row>
    <row r="106" spans="2:9" ht="15" customHeight="1" x14ac:dyDescent="0.25">
      <c r="B106" s="204" t="s">
        <v>61</v>
      </c>
      <c r="C106" s="28"/>
      <c r="D106" s="28"/>
      <c r="E106" s="28"/>
    </row>
    <row r="107" spans="2:9" ht="15" customHeight="1" x14ac:dyDescent="0.25">
      <c r="B107" s="31"/>
      <c r="C107" s="31"/>
      <c r="D107" s="31"/>
      <c r="E107" s="31"/>
    </row>
    <row r="108" spans="2:9" ht="15" customHeight="1" x14ac:dyDescent="0.25">
      <c r="B108" s="160" t="s">
        <v>444</v>
      </c>
      <c r="C108" s="222" t="s">
        <v>445</v>
      </c>
      <c r="D108" s="21"/>
      <c r="E108" s="7"/>
    </row>
    <row r="109" spans="2:9" ht="35.1" customHeight="1" x14ac:dyDescent="0.25">
      <c r="B109" s="181" t="s">
        <v>519</v>
      </c>
      <c r="C109" s="181" t="s">
        <v>520</v>
      </c>
      <c r="D109" s="21"/>
      <c r="E109" s="7"/>
    </row>
    <row r="110" spans="2:9" ht="35.1" customHeight="1" x14ac:dyDescent="0.25">
      <c r="B110" s="181" t="s">
        <v>521</v>
      </c>
      <c r="C110" s="219">
        <v>0</v>
      </c>
      <c r="D110" s="21"/>
      <c r="E110" s="7"/>
    </row>
    <row r="111" spans="2:9" ht="35.1" customHeight="1" x14ac:dyDescent="0.25">
      <c r="B111" s="181" t="s">
        <v>522</v>
      </c>
      <c r="C111" s="181" t="s">
        <v>291</v>
      </c>
      <c r="D111" s="21"/>
      <c r="E111" s="7"/>
    </row>
    <row r="112" spans="2:9" ht="35.1" customHeight="1" x14ac:dyDescent="0.25">
      <c r="B112" s="181" t="s">
        <v>523</v>
      </c>
      <c r="C112" s="219">
        <v>0</v>
      </c>
      <c r="D112" s="21"/>
      <c r="E112" s="7"/>
    </row>
    <row r="113" spans="2:6" ht="35.1" customHeight="1" x14ac:dyDescent="0.25">
      <c r="B113" s="181" t="s">
        <v>524</v>
      </c>
      <c r="C113" s="181" t="s">
        <v>291</v>
      </c>
      <c r="D113" s="21"/>
      <c r="E113" s="7"/>
    </row>
    <row r="114" spans="2:6" ht="69.95" customHeight="1" x14ac:dyDescent="0.25">
      <c r="B114" s="685" t="s">
        <v>525</v>
      </c>
      <c r="C114" s="685"/>
      <c r="D114" s="30"/>
      <c r="E114" s="30"/>
    </row>
    <row r="115" spans="2:6" ht="15" customHeight="1" x14ac:dyDescent="0.25">
      <c r="B115" s="626"/>
      <c r="C115" s="8"/>
      <c r="D115" s="8"/>
      <c r="E115" s="8"/>
    </row>
    <row r="116" spans="2:6" ht="15" customHeight="1" x14ac:dyDescent="0.3">
      <c r="B116" s="697" t="s">
        <v>62</v>
      </c>
      <c r="C116" s="698"/>
      <c r="D116" s="698"/>
      <c r="E116" s="698"/>
      <c r="F116" s="166"/>
    </row>
    <row r="117" spans="2:6" ht="15" customHeight="1" x14ac:dyDescent="0.25">
      <c r="B117" s="204" t="s">
        <v>63</v>
      </c>
      <c r="C117" s="28"/>
      <c r="D117" s="28"/>
      <c r="E117" s="28"/>
    </row>
    <row r="118" spans="2:6" ht="15" customHeight="1" x14ac:dyDescent="0.25">
      <c r="B118" s="31"/>
      <c r="C118" s="31"/>
      <c r="D118" s="31"/>
      <c r="E118" s="31"/>
    </row>
    <row r="119" spans="2:6" ht="15" customHeight="1" x14ac:dyDescent="0.25">
      <c r="B119" s="160" t="s">
        <v>444</v>
      </c>
      <c r="C119" s="222" t="s">
        <v>445</v>
      </c>
      <c r="D119" s="21"/>
      <c r="E119" s="7"/>
    </row>
    <row r="120" spans="2:6" ht="45" customHeight="1" x14ac:dyDescent="0.25">
      <c r="B120" s="181" t="s">
        <v>526</v>
      </c>
      <c r="C120" s="181" t="s">
        <v>527</v>
      </c>
      <c r="D120" s="21"/>
      <c r="E120" s="7"/>
    </row>
    <row r="121" spans="2:6" ht="35.1" customHeight="1" x14ac:dyDescent="0.25">
      <c r="B121" s="181" t="s">
        <v>528</v>
      </c>
      <c r="C121" s="219" t="s">
        <v>291</v>
      </c>
      <c r="D121" s="21"/>
      <c r="E121" s="7"/>
    </row>
    <row r="122" spans="2:6" ht="35.1" customHeight="1" x14ac:dyDescent="0.25">
      <c r="B122" s="181" t="s">
        <v>529</v>
      </c>
      <c r="C122" s="181" t="s">
        <v>291</v>
      </c>
      <c r="D122" s="21"/>
      <c r="E122" s="7"/>
    </row>
    <row r="123" spans="2:6" ht="87" customHeight="1" x14ac:dyDescent="0.25">
      <c r="B123" s="685" t="s">
        <v>530</v>
      </c>
      <c r="C123" s="685"/>
      <c r="D123" s="30"/>
      <c r="E123" s="30"/>
    </row>
    <row r="126" spans="2:6" ht="15" customHeight="1" x14ac:dyDescent="0.25">
      <c r="B126" s="25"/>
    </row>
    <row r="127" spans="2:6" ht="15" customHeight="1" x14ac:dyDescent="0.25">
      <c r="B127" s="25"/>
    </row>
    <row r="128" spans="2:6" ht="15" customHeight="1" x14ac:dyDescent="0.25">
      <c r="B128" s="25"/>
    </row>
  </sheetData>
  <mergeCells count="23">
    <mergeCell ref="C6:F6"/>
    <mergeCell ref="C8:F8"/>
    <mergeCell ref="B1:F1"/>
    <mergeCell ref="C10:F10"/>
    <mergeCell ref="C11:F11"/>
    <mergeCell ref="C13:F13"/>
    <mergeCell ref="C30:F30"/>
    <mergeCell ref="B32:E32"/>
    <mergeCell ref="B41:C41"/>
    <mergeCell ref="B45:E45"/>
    <mergeCell ref="B50:F50"/>
    <mergeCell ref="B52:E52"/>
    <mergeCell ref="B65:F65"/>
    <mergeCell ref="B67:E67"/>
    <mergeCell ref="B75:E75"/>
    <mergeCell ref="B116:E116"/>
    <mergeCell ref="B123:C123"/>
    <mergeCell ref="B89:F89"/>
    <mergeCell ref="B93:E93"/>
    <mergeCell ref="B103:F103"/>
    <mergeCell ref="B105:E105"/>
    <mergeCell ref="B114:C114"/>
    <mergeCell ref="B91:F91"/>
  </mergeCells>
  <dataValidations count="1">
    <dataValidation type="list" allowBlank="1" showInputMessage="1" showErrorMessage="1" sqref="D23:D24" xr:uid="{4F771027-C8B8-7241-A1E0-BB9C35D78ADB}">
      <formula1>Status</formula1>
    </dataValidation>
  </dataValidations>
  <hyperlinks>
    <hyperlink ref="C36" location="Strategy___Management" display="See sub-section Strategy &amp; Management" xr:uid="{4CCFA2D8-1568-F442-AC0D-D730E9EF3A5F}"/>
    <hyperlink ref="C37" location="'LABOUR RIGHTS'!A1" display="See Labour Rights &gt; Strategy &amp; Management" xr:uid="{7BD56102-F274-B542-9349-4A0396CA4952}"/>
    <hyperlink ref="C38" location="'SECURITY PRACTICES'!A1" display="See Security Practices " xr:uid="{412283BF-9E17-DC40-9B27-2AE6C859E221}"/>
    <hyperlink ref="C40" location="'RESPONSIBLE PROCUREMENT'!A1" display="See Responsible Procurement" xr:uid="{9F68EE5F-25EE-844C-9F30-24BF8B10E0EF}"/>
  </hyperlinks>
  <pageMargins left="0.7" right="0.7" top="0.75" bottom="0.75" header="0.3" footer="0.3"/>
  <drawing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843E-A163-7E48-9C57-2AE3C31FF27F}">
  <dimension ref="A1:AC148"/>
  <sheetViews>
    <sheetView showGridLines="0" zoomScale="80" zoomScaleNormal="80" workbookViewId="0">
      <pane xSplit="2" ySplit="1" topLeftCell="C2" activePane="bottomRight" state="frozen"/>
      <selection pane="topRight" activeCell="C1" sqref="C1"/>
      <selection pane="bottomLeft" activeCell="A2" sqref="A2"/>
      <selection pane="bottomRight" activeCell="B39" sqref="B39"/>
    </sheetView>
  </sheetViews>
  <sheetFormatPr defaultColWidth="8.85546875" defaultRowHeight="15" customHeight="1" x14ac:dyDescent="0.25"/>
  <cols>
    <col min="1" max="1" width="5.85546875" style="20" customWidth="1"/>
    <col min="2" max="2" width="52.140625" style="16" customWidth="1"/>
    <col min="3" max="4" width="50.85546875" style="16" customWidth="1"/>
    <col min="5" max="8" width="50.85546875" style="20" customWidth="1"/>
    <col min="9" max="17" width="50.85546875" style="1" customWidth="1"/>
    <col min="18" max="29" width="8.85546875" style="1"/>
  </cols>
  <sheetData>
    <row r="1" spans="1:29" s="3" customFormat="1" ht="69.95" customHeight="1" x14ac:dyDescent="0.6">
      <c r="A1" s="19"/>
      <c r="B1" s="681" t="s">
        <v>531</v>
      </c>
      <c r="C1" s="681"/>
      <c r="D1" s="681"/>
      <c r="E1" s="681"/>
      <c r="F1" s="681"/>
      <c r="G1" s="681"/>
      <c r="H1" s="681"/>
      <c r="I1" s="681"/>
      <c r="J1" s="681"/>
      <c r="K1" s="681"/>
      <c r="L1" s="681"/>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04" t="s">
        <v>532</v>
      </c>
      <c r="C4" s="8"/>
      <c r="D4" s="8"/>
      <c r="E4" s="8"/>
      <c r="F4" s="20"/>
      <c r="G4" s="20"/>
      <c r="H4" s="20"/>
    </row>
    <row r="5" spans="1:29" s="1" customFormat="1" ht="15" customHeight="1" x14ac:dyDescent="0.2">
      <c r="A5" s="20"/>
      <c r="B5" s="62"/>
      <c r="C5" s="8"/>
      <c r="D5" s="8"/>
      <c r="E5" s="8"/>
      <c r="F5" s="20"/>
      <c r="G5" s="20"/>
      <c r="H5" s="20"/>
    </row>
    <row r="6" spans="1:29" s="1" customFormat="1" ht="223.5" customHeight="1" x14ac:dyDescent="0.2">
      <c r="A6" s="20"/>
      <c r="B6" s="208" t="s">
        <v>409</v>
      </c>
      <c r="C6" s="705" t="s">
        <v>533</v>
      </c>
      <c r="D6" s="705"/>
      <c r="E6" s="705"/>
      <c r="F6" s="705"/>
      <c r="G6" s="21"/>
      <c r="H6" s="21"/>
      <c r="I6" s="21"/>
      <c r="J6" s="21"/>
      <c r="K6" s="21"/>
      <c r="L6" s="21"/>
      <c r="M6" s="21"/>
      <c r="N6" s="21"/>
      <c r="O6" s="21"/>
    </row>
    <row r="7" spans="1:29" s="1" customFormat="1" ht="15" customHeight="1" x14ac:dyDescent="0.2">
      <c r="A7" s="20"/>
      <c r="B7" s="62"/>
      <c r="C7" s="8"/>
      <c r="D7" s="8"/>
      <c r="E7" s="8"/>
      <c r="F7" s="20"/>
      <c r="G7" s="20"/>
      <c r="H7" s="20"/>
    </row>
    <row r="8" spans="1:29" s="1" customFormat="1" ht="176.25" customHeight="1" x14ac:dyDescent="0.2">
      <c r="A8" s="20"/>
      <c r="B8" s="208" t="s">
        <v>411</v>
      </c>
      <c r="C8" s="705" t="s">
        <v>534</v>
      </c>
      <c r="D8" s="705"/>
      <c r="E8" s="705"/>
      <c r="F8" s="705"/>
      <c r="G8" s="21"/>
      <c r="H8" s="21"/>
      <c r="I8" s="21"/>
      <c r="J8" s="21"/>
      <c r="K8" s="21"/>
      <c r="L8" s="21"/>
      <c r="M8" s="21"/>
      <c r="N8" s="21"/>
      <c r="O8" s="21"/>
    </row>
    <row r="9" spans="1:29" s="1" customFormat="1" ht="15" customHeight="1" x14ac:dyDescent="0.2">
      <c r="A9" s="20"/>
      <c r="B9" s="264"/>
      <c r="C9" s="8"/>
      <c r="D9" s="8"/>
      <c r="E9" s="8"/>
      <c r="F9" s="20"/>
      <c r="G9" s="20"/>
      <c r="H9" s="20"/>
    </row>
    <row r="10" spans="1:29" s="1" customFormat="1" ht="229.5" customHeight="1" x14ac:dyDescent="0.2">
      <c r="A10" s="20"/>
      <c r="B10" s="208" t="s">
        <v>413</v>
      </c>
      <c r="C10" s="700" t="s">
        <v>535</v>
      </c>
      <c r="D10" s="700"/>
      <c r="E10" s="700"/>
      <c r="F10" s="700"/>
      <c r="G10" s="64"/>
      <c r="H10" s="64"/>
      <c r="I10" s="64"/>
      <c r="J10" s="64"/>
      <c r="K10" s="64"/>
      <c r="L10" s="64"/>
      <c r="M10" s="64"/>
      <c r="N10" s="64"/>
      <c r="O10" s="64"/>
    </row>
    <row r="11" spans="1:29" s="1" customFormat="1" ht="15" customHeight="1" x14ac:dyDescent="0.2">
      <c r="A11" s="20"/>
      <c r="B11" s="265"/>
      <c r="C11" s="714"/>
      <c r="D11" s="714"/>
      <c r="E11" s="714"/>
      <c r="F11" s="714"/>
      <c r="G11" s="82"/>
      <c r="H11" s="20"/>
    </row>
    <row r="12" spans="1:29" s="10" customFormat="1" ht="125.1" customHeight="1" x14ac:dyDescent="0.2">
      <c r="A12" s="20"/>
      <c r="B12" s="208" t="s">
        <v>416</v>
      </c>
      <c r="C12" s="700" t="s">
        <v>536</v>
      </c>
      <c r="D12" s="700"/>
      <c r="E12" s="700"/>
      <c r="F12" s="700"/>
      <c r="G12" s="64"/>
      <c r="H12" s="64"/>
      <c r="I12" s="64"/>
      <c r="J12" s="64"/>
      <c r="K12" s="64"/>
      <c r="L12" s="64"/>
      <c r="M12" s="64"/>
      <c r="N12" s="64"/>
      <c r="O12" s="64"/>
      <c r="P12" s="1"/>
      <c r="Q12" s="1"/>
      <c r="R12" s="1"/>
      <c r="S12" s="1"/>
      <c r="T12" s="1"/>
      <c r="U12" s="1"/>
      <c r="V12" s="1"/>
      <c r="W12" s="1"/>
      <c r="X12" s="1"/>
      <c r="Y12" s="1"/>
      <c r="Z12" s="1"/>
      <c r="AA12" s="1"/>
      <c r="AB12" s="1"/>
      <c r="AC12" s="1"/>
    </row>
    <row r="13" spans="1:29" s="11" customFormat="1" ht="15" customHeight="1" x14ac:dyDescent="0.2">
      <c r="A13" s="16"/>
      <c r="B13" s="62"/>
      <c r="C13" s="8"/>
      <c r="D13" s="8"/>
      <c r="E13" s="8"/>
      <c r="F13" s="16"/>
      <c r="G13" s="16"/>
      <c r="H13" s="16"/>
      <c r="I13" s="4"/>
      <c r="J13" s="4"/>
      <c r="K13" s="4"/>
      <c r="L13" s="4"/>
      <c r="M13" s="4"/>
      <c r="N13" s="4"/>
      <c r="O13" s="4"/>
      <c r="P13" s="4"/>
      <c r="Q13" s="4"/>
      <c r="R13" s="4"/>
      <c r="S13" s="4"/>
      <c r="T13" s="4"/>
      <c r="U13" s="4"/>
      <c r="V13" s="4"/>
      <c r="W13" s="4"/>
      <c r="X13" s="4"/>
      <c r="Y13" s="4"/>
      <c r="Z13" s="4"/>
    </row>
    <row r="14" spans="1:29" s="11" customFormat="1" ht="15" customHeight="1" x14ac:dyDescent="0.2">
      <c r="A14" s="16"/>
      <c r="B14" s="209" t="s">
        <v>418</v>
      </c>
      <c r="C14" s="209" t="s">
        <v>419</v>
      </c>
      <c r="D14" s="21"/>
      <c r="E14" s="21"/>
      <c r="F14" s="21"/>
      <c r="G14" s="16"/>
      <c r="H14" s="16"/>
      <c r="I14" s="4"/>
      <c r="J14" s="4"/>
      <c r="K14" s="4"/>
      <c r="L14" s="4"/>
      <c r="M14" s="4"/>
      <c r="N14" s="4"/>
      <c r="O14" s="4"/>
      <c r="P14" s="4"/>
      <c r="Q14" s="4"/>
      <c r="R14" s="4"/>
      <c r="S14" s="4"/>
      <c r="T14" s="4"/>
      <c r="U14" s="4"/>
      <c r="V14" s="4"/>
      <c r="W14" s="4"/>
      <c r="X14" s="4"/>
      <c r="Y14" s="4"/>
      <c r="Z14" s="4"/>
    </row>
    <row r="15" spans="1:29" s="11" customFormat="1" ht="15" customHeight="1" x14ac:dyDescent="0.2">
      <c r="A15" s="16"/>
      <c r="B15" s="62"/>
      <c r="C15" s="160" t="s">
        <v>420</v>
      </c>
      <c r="D15" s="211" t="s">
        <v>421</v>
      </c>
      <c r="E15" s="163" t="s">
        <v>422</v>
      </c>
      <c r="F15" s="212" t="s">
        <v>423</v>
      </c>
      <c r="G15" s="16"/>
      <c r="H15" s="16"/>
      <c r="I15" s="4"/>
      <c r="J15" s="4"/>
      <c r="K15" s="4"/>
      <c r="L15" s="4"/>
      <c r="M15" s="4"/>
      <c r="N15" s="4"/>
      <c r="O15" s="4"/>
      <c r="P15" s="4"/>
      <c r="Q15" s="4"/>
      <c r="R15" s="4"/>
      <c r="S15" s="4"/>
      <c r="T15" s="4"/>
      <c r="U15" s="4"/>
      <c r="V15" s="4"/>
      <c r="W15" s="4"/>
      <c r="X15" s="4"/>
      <c r="Y15" s="4"/>
      <c r="Z15" s="4"/>
    </row>
    <row r="16" spans="1:29" s="11" customFormat="1" ht="35.1" customHeight="1" x14ac:dyDescent="0.2">
      <c r="A16" s="16"/>
      <c r="B16" s="62"/>
      <c r="C16" s="181" t="s">
        <v>438</v>
      </c>
      <c r="D16" s="210" t="s">
        <v>537</v>
      </c>
      <c r="E16" s="181" t="s">
        <v>426</v>
      </c>
      <c r="F16" s="628" t="s">
        <v>538</v>
      </c>
      <c r="G16" s="16"/>
      <c r="H16" s="16"/>
      <c r="I16" s="4"/>
      <c r="J16" s="4"/>
      <c r="K16" s="4"/>
      <c r="L16" s="4"/>
      <c r="M16" s="4"/>
      <c r="N16" s="4"/>
      <c r="O16" s="4"/>
      <c r="P16" s="4"/>
      <c r="Q16" s="4"/>
      <c r="R16" s="4"/>
      <c r="S16" s="4"/>
      <c r="T16" s="4"/>
      <c r="U16" s="4"/>
      <c r="V16" s="4"/>
      <c r="W16" s="4"/>
      <c r="X16" s="4"/>
      <c r="Y16" s="4"/>
      <c r="Z16" s="4"/>
    </row>
    <row r="17" spans="1:26" s="11" customFormat="1" ht="54.95" customHeight="1" x14ac:dyDescent="0.2">
      <c r="A17" s="16"/>
      <c r="B17" s="62"/>
      <c r="C17" s="181" t="s">
        <v>424</v>
      </c>
      <c r="D17" s="210" t="s">
        <v>539</v>
      </c>
      <c r="E17" s="181" t="s">
        <v>426</v>
      </c>
      <c r="F17" s="155" t="s">
        <v>540</v>
      </c>
      <c r="G17" s="16"/>
      <c r="H17" s="16"/>
      <c r="I17" s="4"/>
      <c r="J17" s="4"/>
      <c r="K17" s="4"/>
      <c r="L17" s="4"/>
      <c r="M17" s="4"/>
      <c r="N17" s="4"/>
      <c r="O17" s="4"/>
      <c r="P17" s="4"/>
      <c r="Q17" s="4"/>
      <c r="R17" s="4"/>
      <c r="S17" s="4"/>
      <c r="T17" s="4"/>
      <c r="U17" s="4"/>
      <c r="V17" s="4"/>
      <c r="W17" s="4"/>
      <c r="X17" s="4"/>
      <c r="Y17" s="4"/>
      <c r="Z17" s="4"/>
    </row>
    <row r="18" spans="1:26" s="11" customFormat="1" ht="45" customHeight="1" x14ac:dyDescent="0.2">
      <c r="A18" s="16"/>
      <c r="B18" s="62"/>
      <c r="C18" s="181" t="s">
        <v>424</v>
      </c>
      <c r="D18" s="210" t="s">
        <v>541</v>
      </c>
      <c r="E18" s="181" t="s">
        <v>542</v>
      </c>
      <c r="F18" s="155" t="s">
        <v>543</v>
      </c>
      <c r="G18" s="16"/>
      <c r="H18" s="16"/>
      <c r="I18" s="4"/>
      <c r="J18" s="4"/>
      <c r="K18" s="4"/>
      <c r="L18" s="4"/>
      <c r="M18" s="4"/>
      <c r="N18" s="4"/>
      <c r="O18" s="4"/>
      <c r="P18" s="4"/>
      <c r="Q18" s="4"/>
      <c r="R18" s="4"/>
      <c r="S18" s="4"/>
      <c r="T18" s="4"/>
      <c r="U18" s="4"/>
      <c r="V18" s="4"/>
      <c r="W18" s="4"/>
      <c r="X18" s="4"/>
      <c r="Y18" s="4"/>
      <c r="Z18" s="4"/>
    </row>
    <row r="19" spans="1:26" s="1" customFormat="1" ht="50.1" customHeight="1" x14ac:dyDescent="0.2">
      <c r="A19" s="20"/>
      <c r="B19" s="62"/>
      <c r="C19" s="181" t="s">
        <v>310</v>
      </c>
      <c r="D19" s="210" t="s">
        <v>544</v>
      </c>
      <c r="E19" s="181" t="s">
        <v>429</v>
      </c>
      <c r="F19" s="155" t="s">
        <v>545</v>
      </c>
      <c r="G19" s="20"/>
      <c r="H19" s="20"/>
    </row>
    <row r="20" spans="1:26" s="1" customFormat="1" ht="15" customHeight="1" x14ac:dyDescent="0.2">
      <c r="A20" s="20"/>
      <c r="B20" s="62"/>
      <c r="C20" s="8"/>
      <c r="D20" s="8"/>
      <c r="E20" s="20"/>
      <c r="F20" s="20"/>
      <c r="G20" s="20"/>
      <c r="H20" s="20"/>
    </row>
    <row r="21" spans="1:26" s="1" customFormat="1" ht="15" customHeight="1" x14ac:dyDescent="0.2">
      <c r="A21" s="20"/>
      <c r="B21" s="62"/>
      <c r="C21" s="209" t="s">
        <v>437</v>
      </c>
      <c r="D21" s="31"/>
      <c r="E21" s="8"/>
      <c r="F21" s="20"/>
      <c r="G21" s="20"/>
      <c r="H21" s="20"/>
    </row>
    <row r="22" spans="1:26" s="1" customFormat="1" ht="15" customHeight="1" x14ac:dyDescent="0.2">
      <c r="A22" s="20"/>
      <c r="B22" s="62"/>
      <c r="C22" s="266" t="s">
        <v>420</v>
      </c>
      <c r="D22" s="267" t="s">
        <v>421</v>
      </c>
      <c r="E22" s="8"/>
      <c r="F22" s="20"/>
      <c r="G22" s="20"/>
      <c r="H22" s="20"/>
    </row>
    <row r="23" spans="1:26" s="1" customFormat="1" ht="15" customHeight="1" x14ac:dyDescent="0.2">
      <c r="A23" s="20"/>
      <c r="B23" s="62"/>
      <c r="C23" s="181" t="s">
        <v>438</v>
      </c>
      <c r="D23" s="181" t="s">
        <v>546</v>
      </c>
      <c r="E23" s="8"/>
      <c r="F23" s="20"/>
      <c r="G23" s="20"/>
      <c r="H23" s="20"/>
    </row>
    <row r="24" spans="1:26" s="1" customFormat="1" ht="15" customHeight="1" x14ac:dyDescent="0.2">
      <c r="A24" s="20"/>
      <c r="B24" s="207"/>
      <c r="C24" s="161"/>
      <c r="D24" s="161"/>
      <c r="E24" s="161"/>
      <c r="F24" s="166"/>
      <c r="G24" s="20"/>
      <c r="H24" s="20"/>
    </row>
    <row r="25" spans="1:26" s="1" customFormat="1" ht="15" customHeight="1" x14ac:dyDescent="0.2">
      <c r="A25" s="20"/>
      <c r="B25" s="62"/>
      <c r="C25" s="8"/>
      <c r="D25" s="8"/>
      <c r="E25" s="8"/>
      <c r="F25" s="20"/>
      <c r="G25" s="20"/>
      <c r="H25" s="20"/>
    </row>
    <row r="26" spans="1:26" s="1" customFormat="1" ht="345" customHeight="1" x14ac:dyDescent="0.2">
      <c r="A26" s="20"/>
      <c r="B26" s="209" t="s">
        <v>442</v>
      </c>
      <c r="C26" s="701" t="s">
        <v>547</v>
      </c>
      <c r="D26" s="701"/>
      <c r="E26" s="701"/>
      <c r="F26" s="701"/>
      <c r="G26" s="64"/>
      <c r="H26" s="64"/>
      <c r="I26" s="64"/>
      <c r="J26" s="64"/>
      <c r="K26" s="64"/>
      <c r="L26" s="64"/>
      <c r="M26" s="64"/>
      <c r="N26" s="64"/>
      <c r="O26" s="64"/>
    </row>
    <row r="27" spans="1:26" s="1" customFormat="1" ht="24.95" customHeight="1" x14ac:dyDescent="0.2">
      <c r="A27" s="20"/>
      <c r="B27" s="146" t="s">
        <v>548</v>
      </c>
      <c r="C27" s="77"/>
      <c r="D27" s="77"/>
      <c r="E27" s="77"/>
      <c r="F27" s="84"/>
      <c r="G27" s="20"/>
      <c r="H27" s="20"/>
    </row>
    <row r="28" spans="1:26" s="1" customFormat="1" ht="15" customHeight="1" x14ac:dyDescent="0.2">
      <c r="A28" s="20"/>
      <c r="B28" s="62"/>
      <c r="C28" s="8"/>
      <c r="D28" s="8"/>
      <c r="E28" s="8"/>
      <c r="F28" s="20"/>
      <c r="G28" s="20"/>
      <c r="H28" s="20"/>
    </row>
    <row r="29" spans="1:26" s="1" customFormat="1" ht="15" customHeight="1" x14ac:dyDescent="0.3">
      <c r="A29" s="20"/>
      <c r="B29" s="698" t="s">
        <v>549</v>
      </c>
      <c r="C29" s="698"/>
      <c r="D29" s="698"/>
      <c r="E29" s="698"/>
      <c r="F29" s="215"/>
      <c r="G29" s="85"/>
      <c r="H29" s="85"/>
      <c r="I29" s="85"/>
    </row>
    <row r="30" spans="1:26" s="1" customFormat="1" ht="15" customHeight="1" x14ac:dyDescent="0.2">
      <c r="A30" s="20"/>
      <c r="B30" s="204" t="s">
        <v>68</v>
      </c>
      <c r="C30" s="28"/>
      <c r="D30" s="28"/>
      <c r="E30" s="28"/>
      <c r="F30" s="87"/>
      <c r="G30" s="28"/>
      <c r="H30" s="28"/>
      <c r="I30" s="28"/>
    </row>
    <row r="31" spans="1:26" s="1" customFormat="1" ht="15" customHeight="1" x14ac:dyDescent="0.2">
      <c r="A31" s="20"/>
      <c r="B31" s="31"/>
      <c r="C31" s="31"/>
      <c r="D31" s="31"/>
      <c r="E31" s="31"/>
      <c r="F31" s="31"/>
      <c r="G31" s="31"/>
      <c r="H31" s="31"/>
      <c r="I31" s="31"/>
    </row>
    <row r="32" spans="1:26" s="1" customFormat="1" ht="15" customHeight="1" x14ac:dyDescent="0.2">
      <c r="A32" s="20"/>
      <c r="B32" s="160" t="s">
        <v>444</v>
      </c>
      <c r="C32" s="218" t="s">
        <v>458</v>
      </c>
      <c r="D32" s="218" t="s">
        <v>459</v>
      </c>
      <c r="E32" s="218" t="s">
        <v>460</v>
      </c>
      <c r="F32" s="214" t="s">
        <v>461</v>
      </c>
      <c r="G32" s="7"/>
      <c r="H32" s="7"/>
      <c r="I32" s="7"/>
    </row>
    <row r="33" spans="1:9" s="1" customFormat="1" ht="30" customHeight="1" x14ac:dyDescent="0.2">
      <c r="A33" s="20"/>
      <c r="B33" s="181" t="s">
        <v>550</v>
      </c>
      <c r="C33" s="227">
        <v>3</v>
      </c>
      <c r="D33" s="227">
        <v>3</v>
      </c>
      <c r="E33" s="227">
        <v>2</v>
      </c>
      <c r="F33" s="227">
        <v>2</v>
      </c>
      <c r="G33" s="7"/>
      <c r="H33" s="7"/>
      <c r="I33" s="7"/>
    </row>
    <row r="34" spans="1:9" s="1" customFormat="1" ht="30" customHeight="1" x14ac:dyDescent="0.2">
      <c r="A34" s="20"/>
      <c r="B34" s="181" t="s">
        <v>551</v>
      </c>
      <c r="C34" s="227">
        <v>2</v>
      </c>
      <c r="D34" s="227">
        <v>2</v>
      </c>
      <c r="E34" s="227">
        <v>2</v>
      </c>
      <c r="F34" s="227">
        <v>2</v>
      </c>
      <c r="G34" s="7"/>
      <c r="H34" s="7"/>
      <c r="I34" s="7"/>
    </row>
    <row r="35" spans="1:9" s="1" customFormat="1" ht="30" customHeight="1" x14ac:dyDescent="0.2">
      <c r="A35" s="20"/>
      <c r="B35" s="181" t="s">
        <v>552</v>
      </c>
      <c r="C35" s="228">
        <f>C34/C33</f>
        <v>0.66666666666666663</v>
      </c>
      <c r="D35" s="228">
        <f>D34/D33</f>
        <v>0.66666666666666663</v>
      </c>
      <c r="E35" s="228">
        <f>E34/E33</f>
        <v>1</v>
      </c>
      <c r="F35" s="228">
        <f>F34/F33</f>
        <v>1</v>
      </c>
      <c r="G35" s="20"/>
      <c r="H35" s="20"/>
    </row>
    <row r="36" spans="1:9" s="1" customFormat="1" ht="84.95" customHeight="1" x14ac:dyDescent="0.25">
      <c r="A36" s="20"/>
      <c r="B36" s="181" t="s">
        <v>553</v>
      </c>
      <c r="C36" s="231" t="s">
        <v>554</v>
      </c>
      <c r="D36" s="229" t="s">
        <v>555</v>
      </c>
      <c r="E36" s="229" t="s">
        <v>556</v>
      </c>
      <c r="F36" s="230" t="s">
        <v>557</v>
      </c>
      <c r="G36" s="87"/>
      <c r="H36" s="85"/>
      <c r="I36" s="85"/>
    </row>
    <row r="37" spans="1:9" s="1" customFormat="1" ht="15" customHeight="1" x14ac:dyDescent="0.25">
      <c r="A37" s="20"/>
      <c r="B37" s="74"/>
      <c r="C37" s="78"/>
      <c r="D37" s="94"/>
      <c r="E37" s="94"/>
      <c r="F37" s="79"/>
      <c r="G37" s="87"/>
      <c r="H37" s="85"/>
      <c r="I37" s="85"/>
    </row>
    <row r="38" spans="1:9" s="1" customFormat="1" ht="15" customHeight="1" x14ac:dyDescent="0.3">
      <c r="A38" s="20"/>
      <c r="B38" s="698" t="s">
        <v>558</v>
      </c>
      <c r="C38" s="698"/>
      <c r="D38" s="698"/>
      <c r="E38" s="698"/>
      <c r="F38" s="232"/>
      <c r="G38" s="20"/>
      <c r="H38" s="87"/>
      <c r="I38" s="87"/>
    </row>
    <row r="39" spans="1:9" s="1" customFormat="1" ht="15" customHeight="1" x14ac:dyDescent="0.3">
      <c r="A39" s="20"/>
      <c r="B39" s="204" t="s">
        <v>71</v>
      </c>
      <c r="C39" s="83"/>
      <c r="D39" s="83"/>
      <c r="E39" s="83"/>
      <c r="F39" s="87"/>
      <c r="G39" s="20"/>
      <c r="H39" s="87"/>
      <c r="I39" s="87"/>
    </row>
    <row r="40" spans="1:9" s="1" customFormat="1" ht="15" customHeight="1" x14ac:dyDescent="0.2">
      <c r="A40" s="20"/>
      <c r="B40" s="27"/>
      <c r="C40" s="28"/>
      <c r="D40" s="28"/>
      <c r="E40" s="28"/>
      <c r="F40" s="31"/>
      <c r="G40" s="31"/>
      <c r="H40" s="31"/>
      <c r="I40" s="31"/>
    </row>
    <row r="41" spans="1:9" s="1" customFormat="1" ht="24.75" customHeight="1" x14ac:dyDescent="0.2">
      <c r="A41" s="20"/>
      <c r="B41" s="240" t="s">
        <v>559</v>
      </c>
      <c r="C41" s="241" t="s">
        <v>458</v>
      </c>
      <c r="D41" s="28"/>
      <c r="E41" s="28"/>
      <c r="F41" s="31"/>
      <c r="G41" s="31"/>
      <c r="H41" s="31"/>
      <c r="I41" s="31"/>
    </row>
    <row r="42" spans="1:9" s="1" customFormat="1" ht="15" customHeight="1" x14ac:dyDescent="0.2">
      <c r="A42" s="20"/>
      <c r="B42" s="707" t="s">
        <v>560</v>
      </c>
      <c r="C42" s="708"/>
      <c r="D42" s="72"/>
      <c r="E42" s="69"/>
      <c r="F42" s="69"/>
      <c r="G42" s="7"/>
      <c r="H42" s="7"/>
      <c r="I42" s="7"/>
    </row>
    <row r="43" spans="1:9" s="1" customFormat="1" ht="15" customHeight="1" x14ac:dyDescent="0.2">
      <c r="A43" s="20"/>
      <c r="B43" s="272" t="s">
        <v>561</v>
      </c>
      <c r="C43" s="238">
        <v>9</v>
      </c>
      <c r="D43" s="88"/>
      <c r="E43" s="70"/>
      <c r="F43" s="70"/>
      <c r="G43" s="7"/>
      <c r="H43" s="7"/>
      <c r="I43" s="7"/>
    </row>
    <row r="44" spans="1:9" s="1" customFormat="1" ht="15" customHeight="1" x14ac:dyDescent="0.2">
      <c r="A44" s="20"/>
      <c r="B44" s="709" t="s">
        <v>159</v>
      </c>
      <c r="C44" s="710"/>
      <c r="D44" s="88"/>
      <c r="E44" s="70"/>
      <c r="F44" s="70"/>
      <c r="G44" s="7"/>
      <c r="H44" s="7"/>
      <c r="I44" s="7"/>
    </row>
    <row r="45" spans="1:9" s="1" customFormat="1" ht="15" customHeight="1" x14ac:dyDescent="0.2">
      <c r="A45" s="20"/>
      <c r="B45" s="233" t="s">
        <v>562</v>
      </c>
      <c r="C45" s="234"/>
      <c r="D45" s="88"/>
      <c r="E45" s="70"/>
      <c r="F45" s="70"/>
      <c r="G45" s="7"/>
      <c r="H45" s="7"/>
      <c r="I45" s="7"/>
    </row>
    <row r="46" spans="1:9" s="1" customFormat="1" ht="15" customHeight="1" x14ac:dyDescent="0.2">
      <c r="A46" s="20"/>
      <c r="B46" s="271" t="s">
        <v>563</v>
      </c>
      <c r="C46" s="235">
        <v>12</v>
      </c>
      <c r="D46" s="88"/>
      <c r="E46" s="70"/>
      <c r="F46" s="70"/>
      <c r="G46" s="7"/>
      <c r="H46" s="7"/>
      <c r="I46" s="7"/>
    </row>
    <row r="47" spans="1:9" s="1" customFormat="1" ht="15" customHeight="1" x14ac:dyDescent="0.2">
      <c r="A47" s="20"/>
      <c r="B47" s="271" t="s">
        <v>564</v>
      </c>
      <c r="C47" s="235">
        <f>SUM(C49:C51)-C46</f>
        <v>389</v>
      </c>
      <c r="D47" s="88"/>
      <c r="E47" s="70"/>
      <c r="F47" s="70"/>
      <c r="G47" s="7"/>
      <c r="H47" s="7"/>
      <c r="I47" s="7"/>
    </row>
    <row r="48" spans="1:9" s="1" customFormat="1" ht="15" customHeight="1" x14ac:dyDescent="0.2">
      <c r="A48" s="20"/>
      <c r="B48" s="236" t="s">
        <v>565</v>
      </c>
      <c r="C48" s="237"/>
      <c r="D48" s="88"/>
      <c r="E48" s="70"/>
      <c r="F48" s="70"/>
      <c r="G48" s="7"/>
      <c r="H48" s="7"/>
      <c r="I48" s="7"/>
    </row>
    <row r="49" spans="1:9" s="1" customFormat="1" ht="15" customHeight="1" x14ac:dyDescent="0.2">
      <c r="A49" s="20"/>
      <c r="B49" s="271" t="s">
        <v>566</v>
      </c>
      <c r="C49" s="235">
        <v>15</v>
      </c>
      <c r="D49" s="88"/>
      <c r="E49" s="70"/>
      <c r="F49" s="70"/>
      <c r="G49" s="7"/>
      <c r="H49" s="7"/>
      <c r="I49" s="7"/>
    </row>
    <row r="50" spans="1:9" s="1" customFormat="1" ht="15" customHeight="1" x14ac:dyDescent="0.2">
      <c r="A50" s="20"/>
      <c r="B50" s="271" t="s">
        <v>424</v>
      </c>
      <c r="C50" s="235">
        <v>315</v>
      </c>
      <c r="D50" s="88"/>
      <c r="E50" s="70"/>
      <c r="F50" s="70"/>
      <c r="G50" s="7"/>
      <c r="H50" s="7"/>
      <c r="I50" s="7"/>
    </row>
    <row r="51" spans="1:9" s="1" customFormat="1" ht="15" customHeight="1" x14ac:dyDescent="0.2">
      <c r="A51" s="20"/>
      <c r="B51" s="271" t="s">
        <v>567</v>
      </c>
      <c r="C51" s="235">
        <v>71</v>
      </c>
      <c r="D51" s="88"/>
      <c r="E51" s="70"/>
      <c r="F51" s="70"/>
      <c r="G51" s="7"/>
      <c r="H51" s="7"/>
      <c r="I51" s="7"/>
    </row>
    <row r="52" spans="1:9" s="1" customFormat="1" ht="15" customHeight="1" x14ac:dyDescent="0.2">
      <c r="A52" s="20"/>
      <c r="B52" s="709" t="s">
        <v>568</v>
      </c>
      <c r="C52" s="710"/>
      <c r="D52" s="88"/>
      <c r="E52" s="70"/>
      <c r="F52" s="70"/>
      <c r="G52" s="7"/>
      <c r="H52" s="7"/>
      <c r="I52" s="7"/>
    </row>
    <row r="53" spans="1:9" s="1" customFormat="1" ht="15" customHeight="1" x14ac:dyDescent="0.2">
      <c r="A53" s="20"/>
      <c r="B53" s="274" t="s">
        <v>565</v>
      </c>
      <c r="C53" s="254"/>
      <c r="D53" s="88"/>
      <c r="E53" s="70"/>
      <c r="F53" s="70"/>
      <c r="G53" s="7"/>
      <c r="H53" s="7"/>
      <c r="I53" s="7"/>
    </row>
    <row r="54" spans="1:9" s="1" customFormat="1" ht="15" customHeight="1" x14ac:dyDescent="0.2">
      <c r="A54" s="20"/>
      <c r="B54" s="271" t="s">
        <v>424</v>
      </c>
      <c r="C54" s="235">
        <v>1587</v>
      </c>
      <c r="D54" s="88"/>
      <c r="E54" s="70"/>
      <c r="F54" s="70"/>
      <c r="G54" s="7"/>
      <c r="H54" s="7"/>
      <c r="I54" s="7"/>
    </row>
    <row r="55" spans="1:9" s="1" customFormat="1" ht="15" customHeight="1" x14ac:dyDescent="0.2">
      <c r="A55" s="20"/>
      <c r="B55" s="273" t="s">
        <v>567</v>
      </c>
      <c r="C55" s="239">
        <v>3</v>
      </c>
      <c r="D55" s="88"/>
      <c r="E55" s="70"/>
      <c r="F55" s="70"/>
      <c r="G55" s="7"/>
      <c r="H55" s="7"/>
      <c r="I55" s="7"/>
    </row>
    <row r="56" spans="1:9" s="1" customFormat="1" ht="84" customHeight="1" x14ac:dyDescent="0.2">
      <c r="A56" s="20"/>
      <c r="B56" s="712" t="s">
        <v>569</v>
      </c>
      <c r="C56" s="712"/>
      <c r="D56" s="26"/>
      <c r="E56" s="70"/>
      <c r="F56" s="70"/>
      <c r="G56" s="7"/>
      <c r="H56" s="7"/>
      <c r="I56" s="7"/>
    </row>
    <row r="57" spans="1:9" s="1" customFormat="1" ht="15" customHeight="1" x14ac:dyDescent="0.2">
      <c r="A57" s="20"/>
      <c r="B57" s="80"/>
      <c r="C57" s="246"/>
      <c r="D57" s="246"/>
      <c r="E57" s="246"/>
      <c r="F57" s="80"/>
      <c r="G57" s="7"/>
      <c r="H57" s="7"/>
      <c r="I57" s="7"/>
    </row>
    <row r="58" spans="1:9" s="1" customFormat="1" ht="45" customHeight="1" x14ac:dyDescent="0.2">
      <c r="A58" s="20"/>
      <c r="B58" s="248" t="s">
        <v>570</v>
      </c>
      <c r="C58" s="255" t="s">
        <v>458</v>
      </c>
      <c r="D58" s="256" t="s">
        <v>571</v>
      </c>
      <c r="E58" s="256" t="s">
        <v>460</v>
      </c>
      <c r="F58" s="257" t="s">
        <v>461</v>
      </c>
      <c r="G58" s="165"/>
      <c r="H58" s="20"/>
    </row>
    <row r="59" spans="1:9" s="1" customFormat="1" ht="15" customHeight="1" x14ac:dyDescent="0.2">
      <c r="A59" s="20"/>
      <c r="B59" s="277" t="s">
        <v>560</v>
      </c>
      <c r="C59" s="278"/>
      <c r="D59" s="279"/>
      <c r="E59" s="279"/>
      <c r="F59" s="279"/>
      <c r="G59" s="20"/>
      <c r="H59" s="20"/>
    </row>
    <row r="60" spans="1:9" s="1" customFormat="1" ht="15" customHeight="1" x14ac:dyDescent="0.2">
      <c r="A60" s="20"/>
      <c r="B60" s="247" t="s">
        <v>561</v>
      </c>
      <c r="C60" s="242">
        <f>9/9</f>
        <v>1</v>
      </c>
      <c r="D60" s="243">
        <v>1</v>
      </c>
      <c r="E60" s="243">
        <v>1</v>
      </c>
      <c r="F60" s="243" t="s">
        <v>470</v>
      </c>
      <c r="G60" s="20"/>
      <c r="H60" s="20"/>
    </row>
    <row r="61" spans="1:9" s="1" customFormat="1" ht="15" customHeight="1" x14ac:dyDescent="0.2">
      <c r="A61" s="20"/>
      <c r="B61" s="277" t="s">
        <v>159</v>
      </c>
      <c r="C61" s="275"/>
      <c r="D61" s="276"/>
      <c r="E61" s="276"/>
      <c r="F61" s="276"/>
      <c r="G61" s="20"/>
      <c r="H61" s="20"/>
    </row>
    <row r="62" spans="1:9" s="1" customFormat="1" ht="15" customHeight="1" x14ac:dyDescent="0.2">
      <c r="A62" s="20"/>
      <c r="B62" s="168" t="s">
        <v>562</v>
      </c>
      <c r="C62" s="244"/>
      <c r="D62" s="245"/>
      <c r="E62" s="245"/>
      <c r="F62" s="245"/>
      <c r="G62" s="20"/>
      <c r="H62" s="20"/>
    </row>
    <row r="63" spans="1:9" s="1" customFormat="1" ht="15" customHeight="1" x14ac:dyDescent="0.2">
      <c r="A63" s="20"/>
      <c r="B63" s="247" t="s">
        <v>563</v>
      </c>
      <c r="C63" s="244">
        <v>1</v>
      </c>
      <c r="D63" s="245">
        <v>1</v>
      </c>
      <c r="E63" s="245">
        <v>1</v>
      </c>
      <c r="F63" s="245" t="s">
        <v>470</v>
      </c>
      <c r="G63" s="20"/>
      <c r="H63" s="20"/>
    </row>
    <row r="64" spans="1:9" s="1" customFormat="1" ht="15" customHeight="1" x14ac:dyDescent="0.2">
      <c r="A64" s="20"/>
      <c r="B64" s="247" t="s">
        <v>564</v>
      </c>
      <c r="C64" s="244">
        <v>0.3</v>
      </c>
      <c r="D64" s="243">
        <v>0.48</v>
      </c>
      <c r="E64" s="243">
        <v>0.78</v>
      </c>
      <c r="F64" s="245">
        <v>0.19</v>
      </c>
      <c r="G64" s="20"/>
      <c r="H64" s="20"/>
    </row>
    <row r="65" spans="1:8" s="1" customFormat="1" ht="15" customHeight="1" x14ac:dyDescent="0.2">
      <c r="A65" s="20"/>
      <c r="B65" s="168" t="s">
        <v>565</v>
      </c>
      <c r="C65" s="244"/>
      <c r="D65" s="245"/>
      <c r="E65" s="245"/>
      <c r="F65" s="245"/>
      <c r="G65" s="20"/>
      <c r="H65" s="20"/>
    </row>
    <row r="66" spans="1:8" s="1" customFormat="1" ht="15" customHeight="1" x14ac:dyDescent="0.2">
      <c r="A66" s="20"/>
      <c r="B66" s="247" t="s">
        <v>566</v>
      </c>
      <c r="C66" s="242">
        <f>15/15</f>
        <v>1</v>
      </c>
      <c r="D66" s="245">
        <v>1</v>
      </c>
      <c r="E66" s="245">
        <v>1</v>
      </c>
      <c r="F66" s="245" t="s">
        <v>470</v>
      </c>
      <c r="G66" s="20"/>
      <c r="H66" s="20"/>
    </row>
    <row r="67" spans="1:8" s="1" customFormat="1" ht="15" customHeight="1" x14ac:dyDescent="0.2">
      <c r="A67" s="20"/>
      <c r="B67" s="247" t="s">
        <v>572</v>
      </c>
      <c r="C67" s="242">
        <v>0.25</v>
      </c>
      <c r="D67" s="243">
        <v>0.48</v>
      </c>
      <c r="E67" s="243">
        <v>0.78</v>
      </c>
      <c r="F67" s="243">
        <v>0.19</v>
      </c>
      <c r="G67" s="20"/>
      <c r="H67" s="20"/>
    </row>
    <row r="68" spans="1:8" s="1" customFormat="1" ht="15" customHeight="1" x14ac:dyDescent="0.2">
      <c r="A68" s="20"/>
      <c r="B68" s="247" t="s">
        <v>567</v>
      </c>
      <c r="C68" s="244">
        <v>1</v>
      </c>
      <c r="D68" s="258">
        <v>1</v>
      </c>
      <c r="E68" s="629"/>
      <c r="F68" s="629"/>
      <c r="G68" s="20"/>
      <c r="H68" s="20"/>
    </row>
    <row r="69" spans="1:8" s="1" customFormat="1" ht="15" customHeight="1" x14ac:dyDescent="0.2">
      <c r="A69" s="20"/>
      <c r="B69" s="277" t="s">
        <v>573</v>
      </c>
      <c r="C69" s="275"/>
      <c r="D69" s="276"/>
      <c r="E69" s="276"/>
      <c r="F69" s="276"/>
      <c r="G69" s="20"/>
      <c r="H69" s="20"/>
    </row>
    <row r="70" spans="1:8" s="1" customFormat="1" ht="15" customHeight="1" x14ac:dyDescent="0.2">
      <c r="A70" s="20"/>
      <c r="B70" s="168" t="s">
        <v>565</v>
      </c>
      <c r="C70" s="244"/>
      <c r="D70" s="245"/>
      <c r="E70" s="258"/>
      <c r="F70" s="258"/>
      <c r="G70" s="20"/>
      <c r="H70" s="20"/>
    </row>
    <row r="71" spans="1:8" s="1" customFormat="1" ht="15" customHeight="1" x14ac:dyDescent="0.2">
      <c r="A71" s="20"/>
      <c r="B71" s="247" t="s">
        <v>566</v>
      </c>
      <c r="C71" s="242">
        <v>1</v>
      </c>
      <c r="D71" s="245">
        <v>1</v>
      </c>
      <c r="E71" s="245">
        <v>1</v>
      </c>
      <c r="F71" s="245">
        <v>1</v>
      </c>
      <c r="G71" s="20"/>
      <c r="H71" s="20"/>
    </row>
    <row r="72" spans="1:8" s="1" customFormat="1" ht="15" customHeight="1" x14ac:dyDescent="0.2">
      <c r="A72" s="20"/>
      <c r="B72" s="247" t="s">
        <v>424</v>
      </c>
      <c r="C72" s="242">
        <v>1</v>
      </c>
      <c r="D72" s="245">
        <v>1</v>
      </c>
      <c r="E72" s="245">
        <v>1</v>
      </c>
      <c r="F72" s="245">
        <v>1</v>
      </c>
      <c r="G72" s="20"/>
      <c r="H72" s="20"/>
    </row>
    <row r="73" spans="1:8" s="1" customFormat="1" ht="15" customHeight="1" x14ac:dyDescent="0.2">
      <c r="A73" s="20"/>
      <c r="B73" s="247" t="s">
        <v>567</v>
      </c>
      <c r="C73" s="244">
        <v>1</v>
      </c>
      <c r="D73" s="245">
        <v>1</v>
      </c>
      <c r="E73" s="243"/>
      <c r="F73" s="243"/>
      <c r="G73" s="20"/>
      <c r="H73" s="20"/>
    </row>
    <row r="74" spans="1:8" s="1" customFormat="1" ht="60.95" customHeight="1" x14ac:dyDescent="0.2">
      <c r="A74" s="20"/>
      <c r="B74" s="685" t="s">
        <v>574</v>
      </c>
      <c r="C74" s="685"/>
      <c r="D74" s="685"/>
      <c r="E74" s="685"/>
      <c r="F74" s="685"/>
      <c r="G74" s="20"/>
      <c r="H74" s="20"/>
    </row>
    <row r="75" spans="1:8" s="1" customFormat="1" ht="15" customHeight="1" x14ac:dyDescent="0.2">
      <c r="A75" s="20"/>
      <c r="B75" s="74"/>
      <c r="C75" s="90"/>
      <c r="D75" s="90"/>
      <c r="E75" s="89"/>
      <c r="F75" s="20"/>
      <c r="G75" s="20"/>
      <c r="H75" s="20"/>
    </row>
    <row r="76" spans="1:8" s="1" customFormat="1" ht="33.950000000000003" customHeight="1" x14ac:dyDescent="0.2">
      <c r="A76" s="20"/>
      <c r="B76" s="248" t="s">
        <v>575</v>
      </c>
      <c r="C76" s="249" t="s">
        <v>458</v>
      </c>
      <c r="D76" s="93"/>
      <c r="E76" s="93"/>
      <c r="F76" s="93"/>
      <c r="G76" s="20"/>
      <c r="H76" s="20"/>
    </row>
    <row r="77" spans="1:8" s="1" customFormat="1" ht="15" customHeight="1" x14ac:dyDescent="0.2">
      <c r="A77" s="20"/>
      <c r="B77" s="277" t="s">
        <v>560</v>
      </c>
      <c r="C77" s="280"/>
      <c r="D77" s="93"/>
      <c r="E77" s="93"/>
      <c r="F77" s="93"/>
      <c r="G77" s="20"/>
      <c r="H77" s="20"/>
    </row>
    <row r="78" spans="1:8" s="1" customFormat="1" ht="15" customHeight="1" x14ac:dyDescent="0.2">
      <c r="A78" s="20"/>
      <c r="B78" s="181" t="s">
        <v>561</v>
      </c>
      <c r="C78" s="181">
        <v>0</v>
      </c>
      <c r="D78" s="93"/>
      <c r="E78" s="93"/>
      <c r="F78" s="93"/>
      <c r="G78" s="20"/>
      <c r="H78" s="20"/>
    </row>
    <row r="79" spans="1:8" s="1" customFormat="1" ht="15" customHeight="1" x14ac:dyDescent="0.2">
      <c r="A79" s="20"/>
      <c r="B79" s="277" t="s">
        <v>159</v>
      </c>
      <c r="C79" s="280"/>
      <c r="D79" s="93"/>
      <c r="E79" s="93"/>
      <c r="F79" s="93"/>
      <c r="G79" s="20"/>
      <c r="H79" s="20"/>
    </row>
    <row r="80" spans="1:8" s="1" customFormat="1" ht="15" customHeight="1" x14ac:dyDescent="0.2">
      <c r="A80" s="20"/>
      <c r="B80" s="168" t="s">
        <v>562</v>
      </c>
      <c r="C80" s="45"/>
      <c r="D80" s="93"/>
      <c r="E80" s="93"/>
      <c r="F80" s="93"/>
      <c r="G80" s="20"/>
      <c r="H80" s="20"/>
    </row>
    <row r="81" spans="1:9" s="1" customFormat="1" ht="15" customHeight="1" x14ac:dyDescent="0.2">
      <c r="A81" s="20"/>
      <c r="B81" s="247" t="s">
        <v>563</v>
      </c>
      <c r="C81" s="181">
        <v>0</v>
      </c>
      <c r="D81" s="93"/>
      <c r="E81" s="93"/>
      <c r="F81" s="93"/>
      <c r="G81" s="20"/>
      <c r="H81" s="20"/>
    </row>
    <row r="82" spans="1:9" s="1" customFormat="1" ht="15" customHeight="1" x14ac:dyDescent="0.2">
      <c r="A82" s="20"/>
      <c r="B82" s="247" t="s">
        <v>159</v>
      </c>
      <c r="C82" s="181">
        <f>SUM(C84:C86)</f>
        <v>386</v>
      </c>
      <c r="D82" s="93"/>
      <c r="E82" s="93"/>
      <c r="F82" s="93"/>
      <c r="G82" s="20"/>
      <c r="H82" s="20"/>
    </row>
    <row r="83" spans="1:9" s="1" customFormat="1" ht="15" customHeight="1" x14ac:dyDescent="0.2">
      <c r="A83" s="20"/>
      <c r="B83" s="168" t="s">
        <v>565</v>
      </c>
      <c r="C83" s="45"/>
      <c r="D83" s="93"/>
      <c r="E83" s="93"/>
      <c r="F83" s="93"/>
      <c r="G83" s="20"/>
      <c r="H83" s="20"/>
    </row>
    <row r="84" spans="1:9" s="1" customFormat="1" ht="15" customHeight="1" x14ac:dyDescent="0.25">
      <c r="A84" s="20"/>
      <c r="B84" s="247" t="s">
        <v>566</v>
      </c>
      <c r="C84" s="181">
        <v>0</v>
      </c>
      <c r="D84" s="93"/>
      <c r="E84" s="93"/>
      <c r="F84" s="93"/>
      <c r="G84" s="92"/>
      <c r="H84" s="92"/>
      <c r="I84" s="92"/>
    </row>
    <row r="85" spans="1:9" s="1" customFormat="1" ht="15" customHeight="1" x14ac:dyDescent="0.2">
      <c r="A85" s="20"/>
      <c r="B85" s="247" t="s">
        <v>424</v>
      </c>
      <c r="C85" s="181">
        <v>315</v>
      </c>
      <c r="D85" s="93"/>
      <c r="E85" s="93"/>
      <c r="F85" s="93"/>
      <c r="G85" s="28"/>
      <c r="H85" s="87"/>
      <c r="I85" s="87"/>
    </row>
    <row r="86" spans="1:9" s="1" customFormat="1" ht="15" customHeight="1" x14ac:dyDescent="0.2">
      <c r="A86" s="20"/>
      <c r="B86" s="247" t="s">
        <v>567</v>
      </c>
      <c r="C86" s="181">
        <v>71</v>
      </c>
      <c r="D86" s="93"/>
      <c r="E86" s="93"/>
      <c r="F86" s="93"/>
      <c r="G86" s="31"/>
      <c r="H86" s="31"/>
      <c r="I86" s="31"/>
    </row>
    <row r="87" spans="1:9" s="1" customFormat="1" ht="60" customHeight="1" x14ac:dyDescent="0.2">
      <c r="A87" s="20"/>
      <c r="B87" s="685" t="s">
        <v>576</v>
      </c>
      <c r="C87" s="685"/>
      <c r="D87" s="72"/>
      <c r="E87" s="72"/>
      <c r="F87" s="72"/>
      <c r="G87" s="7"/>
      <c r="H87" s="9" t="s">
        <v>506</v>
      </c>
      <c r="I87" s="9" t="s">
        <v>507</v>
      </c>
    </row>
    <row r="88" spans="1:9" s="1" customFormat="1" ht="15" customHeight="1" x14ac:dyDescent="0.2">
      <c r="A88" s="20"/>
      <c r="B88" s="74"/>
      <c r="C88" s="72"/>
      <c r="D88" s="72"/>
      <c r="E88" s="72"/>
      <c r="F88" s="72"/>
      <c r="G88" s="7"/>
      <c r="H88" s="9" t="s">
        <v>509</v>
      </c>
      <c r="I88" s="9"/>
    </row>
    <row r="89" spans="1:9" s="1" customFormat="1" ht="30" customHeight="1" x14ac:dyDescent="0.2">
      <c r="A89" s="20"/>
      <c r="B89" s="248" t="s">
        <v>577</v>
      </c>
      <c r="C89" s="159" t="s">
        <v>458</v>
      </c>
      <c r="D89" s="257" t="s">
        <v>459</v>
      </c>
      <c r="E89" s="257" t="s">
        <v>460</v>
      </c>
      <c r="F89" s="249" t="s">
        <v>461</v>
      </c>
      <c r="G89" s="7"/>
      <c r="H89" s="9"/>
      <c r="I89" s="9"/>
    </row>
    <row r="90" spans="1:9" s="1" customFormat="1" ht="15" customHeight="1" x14ac:dyDescent="0.2">
      <c r="A90" s="20"/>
      <c r="B90" s="277" t="s">
        <v>560</v>
      </c>
      <c r="C90" s="281"/>
      <c r="D90" s="279"/>
      <c r="E90" s="279"/>
      <c r="F90" s="279"/>
      <c r="G90" s="7"/>
      <c r="H90" s="9" t="s">
        <v>512</v>
      </c>
      <c r="I90" s="9"/>
    </row>
    <row r="91" spans="1:9" s="1" customFormat="1" ht="15" customHeight="1" x14ac:dyDescent="0.2">
      <c r="A91" s="20"/>
      <c r="B91" s="181" t="s">
        <v>561</v>
      </c>
      <c r="C91" s="225">
        <f>0/9</f>
        <v>0</v>
      </c>
      <c r="D91" s="243">
        <v>0</v>
      </c>
      <c r="E91" s="243">
        <v>1</v>
      </c>
      <c r="F91" s="243" t="s">
        <v>470</v>
      </c>
      <c r="G91" s="7"/>
      <c r="H91" s="9" t="s">
        <v>514</v>
      </c>
      <c r="I91" s="9"/>
    </row>
    <row r="92" spans="1:9" s="1" customFormat="1" ht="15" customHeight="1" x14ac:dyDescent="0.2">
      <c r="A92" s="20"/>
      <c r="B92" s="277" t="s">
        <v>578</v>
      </c>
      <c r="C92" s="282"/>
      <c r="D92" s="283"/>
      <c r="E92" s="283"/>
      <c r="F92" s="283"/>
      <c r="G92" s="7"/>
      <c r="H92" s="7"/>
      <c r="I92" s="7"/>
    </row>
    <row r="93" spans="1:9" s="1" customFormat="1" ht="15" customHeight="1" x14ac:dyDescent="0.2">
      <c r="A93" s="20"/>
      <c r="B93" s="168" t="s">
        <v>562</v>
      </c>
      <c r="C93" s="250"/>
      <c r="D93" s="245"/>
      <c r="E93" s="245"/>
      <c r="F93" s="245"/>
      <c r="G93" s="7"/>
      <c r="H93" s="7"/>
      <c r="I93" s="7"/>
    </row>
    <row r="94" spans="1:9" s="1" customFormat="1" ht="15" customHeight="1" x14ac:dyDescent="0.2">
      <c r="A94" s="20"/>
      <c r="B94" s="247" t="s">
        <v>563</v>
      </c>
      <c r="C94" s="225">
        <v>0</v>
      </c>
      <c r="D94" s="245">
        <v>0</v>
      </c>
      <c r="E94" s="245">
        <v>0.38</v>
      </c>
      <c r="F94" s="245" t="s">
        <v>470</v>
      </c>
      <c r="G94" s="30"/>
      <c r="H94" s="30"/>
      <c r="I94" s="30"/>
    </row>
    <row r="95" spans="1:9" s="1" customFormat="1" ht="15" customHeight="1" x14ac:dyDescent="0.2">
      <c r="A95" s="20"/>
      <c r="B95" s="247" t="s">
        <v>159</v>
      </c>
      <c r="C95" s="225">
        <v>0.28999999999999998</v>
      </c>
      <c r="D95" s="245">
        <v>0.09</v>
      </c>
      <c r="E95" s="245">
        <v>0.04</v>
      </c>
      <c r="F95" s="245">
        <v>0.19</v>
      </c>
      <c r="G95" s="20"/>
      <c r="H95" s="20"/>
    </row>
    <row r="96" spans="1:9" s="1" customFormat="1" ht="15" customHeight="1" x14ac:dyDescent="0.2">
      <c r="A96" s="20"/>
      <c r="B96" s="168" t="s">
        <v>565</v>
      </c>
      <c r="C96" s="250"/>
      <c r="D96" s="245"/>
      <c r="E96" s="245"/>
      <c r="F96" s="245"/>
      <c r="G96" s="20"/>
      <c r="H96" s="20"/>
    </row>
    <row r="97" spans="1:29" s="1" customFormat="1" ht="15" customHeight="1" x14ac:dyDescent="0.2">
      <c r="A97" s="20"/>
      <c r="B97" s="247" t="s">
        <v>566</v>
      </c>
      <c r="C97" s="225">
        <f>0/15</f>
        <v>0</v>
      </c>
      <c r="D97" s="245">
        <v>0</v>
      </c>
      <c r="E97" s="245">
        <v>0.38</v>
      </c>
      <c r="F97" s="245" t="s">
        <v>470</v>
      </c>
      <c r="G97" s="20"/>
      <c r="H97" s="20"/>
    </row>
    <row r="98" spans="1:29" s="1" customFormat="1" ht="15" customHeight="1" x14ac:dyDescent="0.2">
      <c r="A98" s="20"/>
      <c r="B98" s="247" t="s">
        <v>424</v>
      </c>
      <c r="C98" s="225">
        <v>0.25</v>
      </c>
      <c r="D98" s="245">
        <v>0.09</v>
      </c>
      <c r="E98" s="245">
        <v>0.04</v>
      </c>
      <c r="F98" s="245">
        <v>0.19</v>
      </c>
      <c r="G98" s="20"/>
      <c r="H98" s="20"/>
    </row>
    <row r="99" spans="1:29" s="1" customFormat="1" ht="15" customHeight="1" x14ac:dyDescent="0.2">
      <c r="A99" s="20"/>
      <c r="B99" s="247" t="s">
        <v>567</v>
      </c>
      <c r="C99" s="225">
        <v>1</v>
      </c>
      <c r="D99" s="245">
        <v>0</v>
      </c>
      <c r="E99" s="243"/>
      <c r="F99" s="243"/>
      <c r="G99" s="20"/>
      <c r="H99" s="20"/>
    </row>
    <row r="100" spans="1:29" s="1" customFormat="1" ht="30" customHeight="1" x14ac:dyDescent="0.2">
      <c r="A100" s="20"/>
      <c r="B100" s="685" t="s">
        <v>579</v>
      </c>
      <c r="C100" s="685"/>
      <c r="D100" s="685"/>
      <c r="E100" s="685"/>
      <c r="F100" s="685"/>
      <c r="G100" s="20"/>
      <c r="H100" s="20"/>
    </row>
    <row r="101" spans="1:29" s="1" customFormat="1" ht="15" customHeight="1" x14ac:dyDescent="0.2">
      <c r="A101" s="20"/>
      <c r="B101" s="74"/>
      <c r="C101" s="88"/>
      <c r="D101" s="21"/>
      <c r="E101" s="7"/>
      <c r="F101" s="20"/>
      <c r="G101" s="20"/>
      <c r="H101" s="20"/>
    </row>
    <row r="102" spans="1:29" s="1" customFormat="1" ht="15" customHeight="1" x14ac:dyDescent="0.3">
      <c r="A102" s="20"/>
      <c r="B102" s="698" t="s">
        <v>72</v>
      </c>
      <c r="C102" s="698"/>
      <c r="D102" s="698"/>
      <c r="E102" s="698"/>
      <c r="F102" s="166"/>
      <c r="G102" s="20"/>
      <c r="H102" s="20"/>
    </row>
    <row r="103" spans="1:29" s="1" customFormat="1" ht="15" customHeight="1" x14ac:dyDescent="0.2">
      <c r="A103" s="20"/>
      <c r="B103" s="284" t="s">
        <v>73</v>
      </c>
      <c r="C103" s="87"/>
      <c r="D103" s="28"/>
      <c r="E103" s="28"/>
      <c r="F103" s="20"/>
      <c r="G103" s="20"/>
      <c r="H103" s="20"/>
    </row>
    <row r="104" spans="1:29" s="20" customFormat="1" ht="15" customHeight="1" x14ac:dyDescent="0.2">
      <c r="B104" s="74"/>
      <c r="C104" s="72"/>
      <c r="D104" s="21"/>
      <c r="E104" s="7"/>
      <c r="I104" s="1"/>
      <c r="J104" s="1"/>
      <c r="K104" s="1"/>
      <c r="L104" s="1"/>
      <c r="M104" s="1"/>
      <c r="N104" s="1"/>
      <c r="O104" s="1"/>
      <c r="P104" s="1"/>
      <c r="Q104" s="1"/>
      <c r="R104" s="1"/>
      <c r="S104" s="1"/>
      <c r="T104" s="1"/>
      <c r="U104" s="1"/>
      <c r="V104" s="1"/>
      <c r="W104" s="1"/>
      <c r="X104" s="1"/>
      <c r="Y104" s="1"/>
      <c r="Z104" s="1"/>
      <c r="AA104" s="1"/>
      <c r="AB104" s="1"/>
      <c r="AC104" s="1"/>
    </row>
    <row r="105" spans="1:29" s="20" customFormat="1" ht="15" customHeight="1" x14ac:dyDescent="0.2">
      <c r="B105" s="160" t="s">
        <v>444</v>
      </c>
      <c r="C105" s="251" t="s">
        <v>458</v>
      </c>
      <c r="D105" s="252" t="s">
        <v>459</v>
      </c>
      <c r="E105" s="253" t="s">
        <v>460</v>
      </c>
      <c r="I105" s="1"/>
      <c r="J105" s="1"/>
      <c r="K105" s="1"/>
      <c r="L105" s="1"/>
      <c r="M105" s="1"/>
      <c r="N105" s="1"/>
      <c r="O105" s="1"/>
      <c r="P105" s="1"/>
      <c r="Q105" s="1"/>
      <c r="R105" s="1"/>
      <c r="S105" s="1"/>
      <c r="T105" s="1"/>
      <c r="U105" s="1"/>
      <c r="V105" s="1"/>
      <c r="W105" s="1"/>
      <c r="X105" s="1"/>
      <c r="Y105" s="1"/>
      <c r="Z105" s="1"/>
      <c r="AA105" s="1"/>
      <c r="AB105" s="1"/>
      <c r="AC105" s="1"/>
    </row>
    <row r="106" spans="1:29" s="20" customFormat="1" ht="24.95" customHeight="1" x14ac:dyDescent="0.2">
      <c r="B106" s="181" t="s">
        <v>580</v>
      </c>
      <c r="C106" s="247">
        <v>0</v>
      </c>
      <c r="D106" s="155">
        <v>0</v>
      </c>
      <c r="E106" s="155">
        <v>0</v>
      </c>
      <c r="I106" s="1"/>
      <c r="J106" s="1"/>
      <c r="K106" s="1"/>
      <c r="L106" s="1"/>
      <c r="M106" s="1"/>
      <c r="N106" s="1"/>
      <c r="O106" s="1"/>
      <c r="P106" s="1"/>
      <c r="Q106" s="1"/>
      <c r="R106" s="1"/>
      <c r="S106" s="1"/>
      <c r="T106" s="1"/>
      <c r="U106" s="1"/>
      <c r="V106" s="1"/>
      <c r="W106" s="1"/>
      <c r="X106" s="1"/>
      <c r="Y106" s="1"/>
      <c r="Z106" s="1"/>
      <c r="AA106" s="1"/>
      <c r="AB106" s="1"/>
      <c r="AC106" s="1"/>
    </row>
    <row r="107" spans="1:29" s="20" customFormat="1" ht="35.1" customHeight="1" x14ac:dyDescent="0.2">
      <c r="B107" s="181" t="s">
        <v>581</v>
      </c>
      <c r="C107" s="247" t="s">
        <v>291</v>
      </c>
      <c r="D107" s="155" t="s">
        <v>291</v>
      </c>
      <c r="E107" s="155" t="s">
        <v>291</v>
      </c>
      <c r="I107" s="1"/>
      <c r="J107" s="1"/>
      <c r="K107" s="1"/>
      <c r="L107" s="1"/>
      <c r="M107" s="1"/>
      <c r="N107" s="1"/>
      <c r="O107" s="1"/>
      <c r="P107" s="1"/>
      <c r="Q107" s="1"/>
      <c r="R107" s="1"/>
      <c r="S107" s="1"/>
      <c r="T107" s="1"/>
      <c r="U107" s="1"/>
      <c r="V107" s="1"/>
      <c r="W107" s="1"/>
      <c r="X107" s="1"/>
      <c r="Y107" s="1"/>
      <c r="Z107" s="1"/>
      <c r="AA107" s="1"/>
      <c r="AB107" s="1"/>
      <c r="AC107" s="1"/>
    </row>
    <row r="108" spans="1:29" s="20" customFormat="1" ht="45" customHeight="1" x14ac:dyDescent="0.2">
      <c r="B108" s="181" t="s">
        <v>582</v>
      </c>
      <c r="C108" s="247" t="s">
        <v>291</v>
      </c>
      <c r="D108" s="155" t="s">
        <v>291</v>
      </c>
      <c r="E108" s="155" t="s">
        <v>291</v>
      </c>
      <c r="I108" s="1"/>
      <c r="J108" s="1"/>
      <c r="K108" s="1"/>
      <c r="L108" s="1"/>
      <c r="M108" s="1"/>
      <c r="N108" s="1"/>
      <c r="O108" s="1"/>
      <c r="P108" s="1"/>
      <c r="Q108" s="1"/>
      <c r="R108" s="1"/>
      <c r="S108" s="1"/>
      <c r="T108" s="1"/>
      <c r="U108" s="1"/>
      <c r="V108" s="1"/>
      <c r="W108" s="1"/>
      <c r="X108" s="1"/>
      <c r="Y108" s="1"/>
      <c r="Z108" s="1"/>
      <c r="AA108" s="1"/>
      <c r="AB108" s="1"/>
      <c r="AC108" s="1"/>
    </row>
    <row r="109" spans="1:29" s="20" customFormat="1" ht="35.1" customHeight="1" x14ac:dyDescent="0.2">
      <c r="B109" s="181" t="s">
        <v>583</v>
      </c>
      <c r="C109" s="247">
        <v>0</v>
      </c>
      <c r="D109" s="155">
        <v>0</v>
      </c>
      <c r="E109" s="155">
        <v>0</v>
      </c>
      <c r="I109" s="1"/>
      <c r="J109" s="1"/>
      <c r="K109" s="1"/>
      <c r="L109" s="1"/>
      <c r="M109" s="1"/>
      <c r="N109" s="1"/>
      <c r="O109" s="1"/>
      <c r="P109" s="1"/>
      <c r="Q109" s="1"/>
      <c r="R109" s="1"/>
      <c r="S109" s="1"/>
      <c r="T109" s="1"/>
      <c r="U109" s="1"/>
      <c r="V109" s="1"/>
      <c r="W109" s="1"/>
      <c r="X109" s="1"/>
      <c r="Y109" s="1"/>
      <c r="Z109" s="1"/>
      <c r="AA109" s="1"/>
      <c r="AB109" s="1"/>
      <c r="AC109" s="1"/>
    </row>
    <row r="110" spans="1:29" s="20" customFormat="1" ht="15" customHeight="1" x14ac:dyDescent="0.2">
      <c r="B110" s="181"/>
      <c r="C110" s="72"/>
      <c r="D110" s="21"/>
      <c r="E110" s="7"/>
      <c r="I110" s="1"/>
      <c r="J110" s="1"/>
      <c r="K110" s="1"/>
      <c r="L110" s="1"/>
      <c r="M110" s="1"/>
      <c r="N110" s="1"/>
      <c r="O110" s="1"/>
      <c r="P110" s="1"/>
      <c r="Q110" s="1"/>
      <c r="R110" s="1"/>
      <c r="S110" s="1"/>
      <c r="T110" s="1"/>
      <c r="U110" s="1"/>
      <c r="V110" s="1"/>
      <c r="W110" s="1"/>
      <c r="X110" s="1"/>
      <c r="Y110" s="1"/>
      <c r="Z110" s="1"/>
      <c r="AA110" s="1"/>
      <c r="AB110" s="1"/>
      <c r="AC110" s="1"/>
    </row>
    <row r="111" spans="1:29" s="20" customFormat="1" ht="24.95" customHeight="1" x14ac:dyDescent="0.2">
      <c r="B111" s="713" t="s">
        <v>584</v>
      </c>
      <c r="C111" s="713"/>
      <c r="D111" s="77"/>
      <c r="E111" s="77"/>
      <c r="F111" s="84"/>
      <c r="I111" s="1"/>
      <c r="J111" s="1"/>
      <c r="K111" s="1"/>
      <c r="L111" s="1"/>
      <c r="M111" s="1"/>
      <c r="N111" s="1"/>
      <c r="O111" s="1"/>
      <c r="P111" s="1"/>
      <c r="Q111" s="1"/>
      <c r="R111" s="1"/>
      <c r="S111" s="1"/>
      <c r="T111" s="1"/>
      <c r="U111" s="1"/>
      <c r="V111" s="1"/>
      <c r="W111" s="1"/>
      <c r="X111" s="1"/>
      <c r="Y111" s="1"/>
      <c r="Z111" s="1"/>
      <c r="AA111" s="1"/>
      <c r="AB111" s="1"/>
      <c r="AC111" s="1"/>
    </row>
    <row r="112" spans="1:29" s="20" customFormat="1" ht="15" customHeight="1" x14ac:dyDescent="0.2">
      <c r="B112" s="74"/>
      <c r="C112" s="88"/>
      <c r="D112" s="21"/>
      <c r="E112" s="7"/>
      <c r="I112" s="1"/>
      <c r="J112" s="1"/>
      <c r="K112" s="1"/>
      <c r="L112" s="1"/>
      <c r="M112" s="1"/>
      <c r="N112" s="1"/>
      <c r="O112" s="1"/>
      <c r="P112" s="1"/>
      <c r="Q112" s="1"/>
      <c r="R112" s="1"/>
      <c r="S112" s="1"/>
      <c r="T112" s="1"/>
      <c r="U112" s="1"/>
      <c r="V112" s="1"/>
      <c r="W112" s="1"/>
      <c r="X112" s="1"/>
      <c r="Y112" s="1"/>
      <c r="Z112" s="1"/>
      <c r="AA112" s="1"/>
      <c r="AB112" s="1"/>
      <c r="AC112" s="1"/>
    </row>
    <row r="113" spans="1:29" s="20" customFormat="1" ht="15" customHeight="1" x14ac:dyDescent="0.3">
      <c r="B113" s="698" t="s">
        <v>74</v>
      </c>
      <c r="C113" s="698"/>
      <c r="D113" s="698"/>
      <c r="E113" s="698"/>
      <c r="F113" s="166"/>
      <c r="I113" s="1"/>
      <c r="J113" s="1"/>
      <c r="K113" s="1"/>
      <c r="L113" s="1"/>
      <c r="M113" s="1"/>
      <c r="N113" s="1"/>
      <c r="O113" s="1"/>
      <c r="P113" s="1"/>
      <c r="Q113" s="1"/>
      <c r="R113" s="1"/>
      <c r="S113" s="1"/>
      <c r="T113" s="1"/>
      <c r="U113" s="1"/>
      <c r="V113" s="1"/>
      <c r="W113" s="1"/>
      <c r="X113" s="1"/>
      <c r="Y113" s="1"/>
      <c r="Z113" s="1"/>
      <c r="AA113" s="1"/>
      <c r="AB113" s="1"/>
      <c r="AC113" s="1"/>
    </row>
    <row r="114" spans="1:29" s="20" customFormat="1" ht="15" customHeight="1" x14ac:dyDescent="0.2">
      <c r="B114" s="204" t="s">
        <v>75</v>
      </c>
      <c r="C114" s="28"/>
      <c r="D114" s="28"/>
      <c r="E114" s="28"/>
      <c r="I114" s="1"/>
      <c r="J114" s="1"/>
      <c r="K114" s="1"/>
      <c r="L114" s="1"/>
      <c r="M114" s="1"/>
      <c r="N114" s="1"/>
      <c r="O114" s="1"/>
      <c r="P114" s="1"/>
      <c r="Q114" s="1"/>
      <c r="R114" s="1"/>
      <c r="S114" s="1"/>
      <c r="T114" s="1"/>
      <c r="U114" s="1"/>
      <c r="V114" s="1"/>
      <c r="W114" s="1"/>
      <c r="X114" s="1"/>
      <c r="Y114" s="1"/>
      <c r="Z114" s="1"/>
      <c r="AA114" s="1"/>
      <c r="AB114" s="1"/>
      <c r="AC114" s="1"/>
    </row>
    <row r="115" spans="1:29" s="20" customFormat="1" ht="15" customHeight="1" x14ac:dyDescent="0.2">
      <c r="B115" s="74"/>
      <c r="C115" s="72"/>
      <c r="D115" s="21"/>
      <c r="E115" s="7"/>
      <c r="I115" s="1"/>
      <c r="J115" s="1"/>
      <c r="K115" s="1"/>
      <c r="L115" s="1"/>
      <c r="M115" s="1"/>
      <c r="N115" s="1"/>
      <c r="O115" s="1"/>
      <c r="P115" s="1"/>
      <c r="Q115" s="1"/>
      <c r="R115" s="1"/>
      <c r="S115" s="1"/>
      <c r="T115" s="1"/>
      <c r="U115" s="1"/>
      <c r="V115" s="1"/>
      <c r="W115" s="1"/>
      <c r="X115" s="1"/>
      <c r="Y115" s="1"/>
      <c r="Z115" s="1"/>
      <c r="AA115" s="1"/>
      <c r="AB115" s="1"/>
      <c r="AC115" s="1"/>
    </row>
    <row r="116" spans="1:29" s="20" customFormat="1" ht="15" customHeight="1" x14ac:dyDescent="0.2">
      <c r="B116" s="160" t="s">
        <v>444</v>
      </c>
      <c r="C116" s="163" t="s">
        <v>458</v>
      </c>
      <c r="D116" s="218" t="s">
        <v>459</v>
      </c>
      <c r="E116" s="218" t="s">
        <v>460</v>
      </c>
      <c r="F116" s="214" t="s">
        <v>461</v>
      </c>
      <c r="I116" s="1"/>
      <c r="J116" s="1"/>
      <c r="K116" s="1"/>
      <c r="L116" s="1"/>
      <c r="M116" s="1"/>
      <c r="N116" s="1"/>
      <c r="O116" s="1"/>
      <c r="P116" s="1"/>
      <c r="Q116" s="1"/>
      <c r="R116" s="1"/>
      <c r="S116" s="1"/>
      <c r="T116" s="1"/>
      <c r="U116" s="1"/>
      <c r="V116" s="1"/>
      <c r="W116" s="1"/>
      <c r="X116" s="1"/>
      <c r="Y116" s="1"/>
      <c r="Z116" s="1"/>
      <c r="AA116" s="1"/>
      <c r="AB116" s="1"/>
      <c r="AC116" s="1"/>
    </row>
    <row r="117" spans="1:29" s="20" customFormat="1" ht="35.1" customHeight="1" x14ac:dyDescent="0.2">
      <c r="B117" s="181" t="s">
        <v>585</v>
      </c>
      <c r="C117" s="230">
        <v>0</v>
      </c>
      <c r="D117" s="216">
        <v>0</v>
      </c>
      <c r="E117" s="216">
        <v>0</v>
      </c>
      <c r="F117" s="216">
        <v>0</v>
      </c>
      <c r="I117" s="1"/>
      <c r="J117" s="1"/>
      <c r="K117" s="1"/>
      <c r="L117" s="1"/>
      <c r="M117" s="1"/>
      <c r="N117" s="1"/>
      <c r="O117" s="1"/>
      <c r="P117" s="1"/>
      <c r="Q117" s="1"/>
      <c r="R117" s="1"/>
      <c r="S117" s="1"/>
      <c r="T117" s="1"/>
      <c r="U117" s="1"/>
      <c r="V117" s="1"/>
      <c r="W117" s="1"/>
      <c r="X117" s="1"/>
      <c r="Y117" s="1"/>
      <c r="Z117" s="1"/>
      <c r="AA117" s="1"/>
      <c r="AB117" s="1"/>
      <c r="AC117" s="1"/>
    </row>
    <row r="118" spans="1:29" ht="33.950000000000003" customHeight="1" x14ac:dyDescent="0.25">
      <c r="B118" s="685" t="s">
        <v>586</v>
      </c>
      <c r="C118" s="685"/>
      <c r="D118" s="685"/>
      <c r="E118" s="685"/>
      <c r="F118" s="685"/>
    </row>
    <row r="120" spans="1:29" s="20" customFormat="1" ht="15" customHeight="1" x14ac:dyDescent="0.3">
      <c r="B120" s="698" t="s">
        <v>76</v>
      </c>
      <c r="C120" s="698"/>
      <c r="D120" s="698"/>
      <c r="E120" s="698"/>
      <c r="F120" s="166"/>
      <c r="G120" s="166"/>
      <c r="H120" s="166"/>
      <c r="I120" s="286"/>
      <c r="J120" s="286"/>
      <c r="K120" s="286"/>
      <c r="L120" s="286"/>
      <c r="M120" s="286"/>
      <c r="N120" s="286"/>
      <c r="O120" s="286"/>
      <c r="P120" s="286"/>
      <c r="Q120" s="286"/>
      <c r="R120" s="1"/>
      <c r="S120" s="1"/>
      <c r="T120" s="1"/>
      <c r="U120" s="1"/>
      <c r="V120" s="1"/>
      <c r="W120" s="1"/>
      <c r="X120" s="1"/>
      <c r="Y120" s="1"/>
      <c r="Z120" s="1"/>
      <c r="AA120" s="1"/>
      <c r="AB120" s="1"/>
      <c r="AC120" s="1"/>
    </row>
    <row r="121" spans="1:29" s="20" customFormat="1" ht="15" customHeight="1" x14ac:dyDescent="0.2">
      <c r="B121" s="204" t="s">
        <v>77</v>
      </c>
      <c r="C121" s="28"/>
      <c r="D121" s="28"/>
      <c r="E121" s="28"/>
      <c r="I121" s="1"/>
      <c r="J121" s="1"/>
      <c r="K121" s="1"/>
      <c r="L121" s="1"/>
      <c r="M121" s="1"/>
      <c r="N121" s="1"/>
      <c r="O121" s="1"/>
      <c r="P121" s="1"/>
      <c r="Q121" s="1"/>
      <c r="R121" s="1"/>
      <c r="S121" s="1"/>
      <c r="T121" s="1"/>
      <c r="U121" s="1"/>
      <c r="V121" s="1"/>
      <c r="W121" s="1"/>
      <c r="X121" s="1"/>
      <c r="Y121" s="1"/>
      <c r="Z121" s="1"/>
      <c r="AA121" s="1"/>
      <c r="AB121" s="1"/>
      <c r="AC121" s="1"/>
    </row>
    <row r="122" spans="1:29" s="20" customFormat="1" ht="15" customHeight="1" x14ac:dyDescent="0.2">
      <c r="B122" s="25"/>
      <c r="C122" s="16"/>
      <c r="D122" s="16"/>
      <c r="I122" s="1"/>
      <c r="J122" s="1"/>
      <c r="K122" s="1"/>
      <c r="L122" s="1"/>
      <c r="M122" s="1"/>
      <c r="N122" s="1"/>
      <c r="O122" s="1"/>
      <c r="P122" s="1"/>
      <c r="Q122" s="1"/>
      <c r="R122" s="1"/>
      <c r="S122" s="1"/>
      <c r="T122" s="1"/>
      <c r="U122" s="1"/>
      <c r="V122" s="1"/>
      <c r="W122" s="1"/>
      <c r="X122" s="1"/>
      <c r="Y122" s="1"/>
      <c r="Z122" s="1"/>
      <c r="AA122" s="1"/>
      <c r="AB122" s="1"/>
      <c r="AC122" s="1"/>
    </row>
    <row r="123" spans="1:29" s="16" customFormat="1" ht="15" customHeight="1" x14ac:dyDescent="0.2">
      <c r="A123" s="20"/>
      <c r="B123" s="178" t="s">
        <v>587</v>
      </c>
      <c r="C123" s="287" t="s">
        <v>588</v>
      </c>
      <c r="D123" s="164" t="s">
        <v>589</v>
      </c>
      <c r="E123" s="287" t="s">
        <v>590</v>
      </c>
      <c r="F123" s="287" t="s">
        <v>591</v>
      </c>
      <c r="G123" s="287" t="s">
        <v>592</v>
      </c>
      <c r="H123" s="287" t="s">
        <v>593</v>
      </c>
      <c r="I123" s="287" t="s">
        <v>594</v>
      </c>
      <c r="J123" s="287" t="s">
        <v>595</v>
      </c>
      <c r="K123" s="287" t="s">
        <v>596</v>
      </c>
      <c r="L123" s="287" t="s">
        <v>597</v>
      </c>
      <c r="M123" s="179" t="s">
        <v>598</v>
      </c>
      <c r="N123" s="179" t="s">
        <v>599</v>
      </c>
      <c r="O123" s="179" t="s">
        <v>600</v>
      </c>
      <c r="P123" s="179" t="s">
        <v>601</v>
      </c>
      <c r="Q123" s="180" t="s">
        <v>602</v>
      </c>
      <c r="R123" s="1"/>
      <c r="S123" s="1"/>
      <c r="T123" s="1"/>
      <c r="U123" s="1"/>
      <c r="V123" s="1"/>
      <c r="W123" s="1"/>
      <c r="X123" s="1"/>
      <c r="Y123" s="1"/>
      <c r="Z123" s="1"/>
      <c r="AA123" s="1"/>
      <c r="AB123" s="1"/>
      <c r="AC123" s="1"/>
    </row>
    <row r="124" spans="1:29" ht="30" customHeight="1" x14ac:dyDescent="0.25">
      <c r="B124" s="181" t="s">
        <v>603</v>
      </c>
      <c r="C124" s="210" t="s">
        <v>604</v>
      </c>
      <c r="D124" s="181" t="s">
        <v>605</v>
      </c>
      <c r="E124" s="210" t="s">
        <v>606</v>
      </c>
      <c r="F124" s="210" t="s">
        <v>159</v>
      </c>
      <c r="G124" s="288" t="s">
        <v>607</v>
      </c>
      <c r="H124" s="210" t="s">
        <v>608</v>
      </c>
      <c r="I124" s="210" t="s">
        <v>609</v>
      </c>
      <c r="J124" s="210" t="s">
        <v>609</v>
      </c>
      <c r="K124" s="210" t="s">
        <v>609</v>
      </c>
      <c r="L124" s="210" t="s">
        <v>609</v>
      </c>
      <c r="M124" s="155">
        <v>4</v>
      </c>
      <c r="N124" s="155" t="s">
        <v>610</v>
      </c>
      <c r="O124" s="220">
        <v>1</v>
      </c>
      <c r="P124" s="220">
        <v>1</v>
      </c>
      <c r="Q124" s="155" t="s">
        <v>611</v>
      </c>
    </row>
    <row r="125" spans="1:29" ht="24.95" customHeight="1" x14ac:dyDescent="0.25">
      <c r="B125" s="181" t="s">
        <v>612</v>
      </c>
      <c r="C125" s="210" t="s">
        <v>613</v>
      </c>
      <c r="D125" s="181" t="s">
        <v>614</v>
      </c>
      <c r="E125" s="210" t="s">
        <v>615</v>
      </c>
      <c r="F125" s="210" t="s">
        <v>159</v>
      </c>
      <c r="G125" s="210" t="s">
        <v>616</v>
      </c>
      <c r="H125" s="210" t="s">
        <v>608</v>
      </c>
      <c r="I125" s="210" t="s">
        <v>527</v>
      </c>
      <c r="J125" s="210" t="s">
        <v>609</v>
      </c>
      <c r="K125" s="210" t="s">
        <v>609</v>
      </c>
      <c r="L125" s="210" t="s">
        <v>609</v>
      </c>
      <c r="M125" s="155" t="s">
        <v>617</v>
      </c>
      <c r="N125" s="155" t="s">
        <v>617</v>
      </c>
      <c r="O125" s="155" t="s">
        <v>617</v>
      </c>
      <c r="P125" s="155" t="s">
        <v>617</v>
      </c>
      <c r="Q125" s="155" t="s">
        <v>617</v>
      </c>
    </row>
    <row r="126" spans="1:29" ht="54.95" customHeight="1" x14ac:dyDescent="0.25">
      <c r="B126" s="181" t="s">
        <v>618</v>
      </c>
      <c r="C126" s="210" t="s">
        <v>619</v>
      </c>
      <c r="D126" s="181" t="s">
        <v>620</v>
      </c>
      <c r="E126" s="210" t="s">
        <v>620</v>
      </c>
      <c r="F126" s="210" t="s">
        <v>621</v>
      </c>
      <c r="G126" s="210" t="s">
        <v>616</v>
      </c>
      <c r="H126" s="210" t="s">
        <v>622</v>
      </c>
      <c r="I126" s="210" t="s">
        <v>527</v>
      </c>
      <c r="J126" s="210" t="s">
        <v>609</v>
      </c>
      <c r="K126" s="210" t="s">
        <v>609</v>
      </c>
      <c r="L126" s="210" t="s">
        <v>609</v>
      </c>
      <c r="M126" s="155" t="s">
        <v>617</v>
      </c>
      <c r="N126" s="155" t="s">
        <v>617</v>
      </c>
      <c r="O126" s="155" t="s">
        <v>617</v>
      </c>
      <c r="P126" s="155" t="s">
        <v>617</v>
      </c>
      <c r="Q126" s="155" t="s">
        <v>617</v>
      </c>
    </row>
    <row r="127" spans="1:29" ht="65.099999999999994" customHeight="1" x14ac:dyDescent="0.25">
      <c r="B127" s="181" t="s">
        <v>623</v>
      </c>
      <c r="C127" s="210" t="s">
        <v>624</v>
      </c>
      <c r="D127" s="181" t="s">
        <v>625</v>
      </c>
      <c r="E127" s="210" t="s">
        <v>626</v>
      </c>
      <c r="F127" s="210" t="s">
        <v>627</v>
      </c>
      <c r="G127" s="210" t="s">
        <v>616</v>
      </c>
      <c r="H127" s="210" t="s">
        <v>622</v>
      </c>
      <c r="I127" s="210" t="s">
        <v>527</v>
      </c>
      <c r="J127" s="210" t="s">
        <v>609</v>
      </c>
      <c r="K127" s="210" t="s">
        <v>609</v>
      </c>
      <c r="L127" s="210" t="s">
        <v>609</v>
      </c>
      <c r="M127" s="155">
        <v>1</v>
      </c>
      <c r="N127" s="155" t="s">
        <v>628</v>
      </c>
      <c r="O127" s="220">
        <v>1</v>
      </c>
      <c r="P127" s="289">
        <v>1</v>
      </c>
      <c r="Q127" s="155" t="s">
        <v>629</v>
      </c>
    </row>
    <row r="128" spans="1:29" ht="54.95" customHeight="1" x14ac:dyDescent="0.25">
      <c r="B128" s="181" t="s">
        <v>630</v>
      </c>
      <c r="C128" s="210" t="s">
        <v>631</v>
      </c>
      <c r="D128" s="181" t="s">
        <v>625</v>
      </c>
      <c r="E128" s="210" t="s">
        <v>626</v>
      </c>
      <c r="F128" s="210" t="s">
        <v>627</v>
      </c>
      <c r="G128" s="210" t="s">
        <v>616</v>
      </c>
      <c r="H128" s="210" t="s">
        <v>622</v>
      </c>
      <c r="I128" s="210" t="s">
        <v>527</v>
      </c>
      <c r="J128" s="210" t="s">
        <v>609</v>
      </c>
      <c r="K128" s="210" t="s">
        <v>609</v>
      </c>
      <c r="L128" s="210" t="s">
        <v>609</v>
      </c>
      <c r="M128" s="155">
        <v>1</v>
      </c>
      <c r="N128" s="155" t="s">
        <v>632</v>
      </c>
      <c r="O128" s="220">
        <v>1</v>
      </c>
      <c r="P128" s="289">
        <v>1</v>
      </c>
      <c r="Q128" s="155" t="s">
        <v>633</v>
      </c>
    </row>
    <row r="129" spans="2:17" ht="69.95" customHeight="1" x14ac:dyDescent="0.25">
      <c r="B129" s="181" t="s">
        <v>634</v>
      </c>
      <c r="C129" s="210" t="s">
        <v>635</v>
      </c>
      <c r="D129" s="181" t="s">
        <v>636</v>
      </c>
      <c r="E129" s="210" t="s">
        <v>637</v>
      </c>
      <c r="F129" s="210" t="s">
        <v>638</v>
      </c>
      <c r="G129" s="210" t="s">
        <v>616</v>
      </c>
      <c r="H129" s="210" t="s">
        <v>622</v>
      </c>
      <c r="I129" s="210" t="s">
        <v>527</v>
      </c>
      <c r="J129" s="210" t="s">
        <v>609</v>
      </c>
      <c r="K129" s="210" t="s">
        <v>609</v>
      </c>
      <c r="L129" s="210" t="s">
        <v>609</v>
      </c>
      <c r="M129" s="155">
        <v>142</v>
      </c>
      <c r="N129" s="155" t="s">
        <v>639</v>
      </c>
      <c r="O129" s="220">
        <v>1</v>
      </c>
      <c r="P129" s="289">
        <v>0.49</v>
      </c>
      <c r="Q129" s="155" t="s">
        <v>640</v>
      </c>
    </row>
    <row r="130" spans="2:17" ht="54.95" customHeight="1" x14ac:dyDescent="0.25">
      <c r="B130" s="290" t="s">
        <v>641</v>
      </c>
      <c r="C130" s="210" t="s">
        <v>642</v>
      </c>
      <c r="D130" s="181" t="s">
        <v>643</v>
      </c>
      <c r="E130" s="210" t="s">
        <v>644</v>
      </c>
      <c r="F130" s="210" t="s">
        <v>645</v>
      </c>
      <c r="G130" s="288" t="s">
        <v>607</v>
      </c>
      <c r="H130" s="210" t="s">
        <v>646</v>
      </c>
      <c r="I130" s="210" t="s">
        <v>609</v>
      </c>
      <c r="J130" s="210" t="s">
        <v>609</v>
      </c>
      <c r="K130" s="210" t="s">
        <v>609</v>
      </c>
      <c r="L130" s="210" t="s">
        <v>609</v>
      </c>
      <c r="M130" s="155">
        <v>1</v>
      </c>
      <c r="N130" s="155" t="s">
        <v>647</v>
      </c>
      <c r="O130" s="220">
        <v>1</v>
      </c>
      <c r="P130" s="220">
        <v>1</v>
      </c>
      <c r="Q130" s="155"/>
    </row>
    <row r="131" spans="2:17" ht="30" customHeight="1" x14ac:dyDescent="0.25">
      <c r="B131" s="685" t="s">
        <v>648</v>
      </c>
      <c r="C131" s="685"/>
      <c r="D131" s="685"/>
      <c r="E131" s="685"/>
      <c r="F131" s="685"/>
      <c r="G131" s="685"/>
      <c r="H131" s="685"/>
      <c r="I131" s="685"/>
      <c r="J131" s="685"/>
      <c r="K131" s="685"/>
      <c r="L131" s="685"/>
      <c r="M131" s="685"/>
      <c r="N131" s="685"/>
      <c r="O131" s="685"/>
      <c r="P131" s="685"/>
      <c r="Q131" s="685"/>
    </row>
    <row r="133" spans="2:17" ht="15" customHeight="1" x14ac:dyDescent="0.25">
      <c r="B133" s="8"/>
      <c r="C133" s="8"/>
      <c r="D133" s="8"/>
      <c r="E133" s="8"/>
      <c r="F133" s="8"/>
    </row>
    <row r="134" spans="2:17" ht="15" customHeight="1" x14ac:dyDescent="0.25">
      <c r="B134" s="25"/>
      <c r="C134" s="36"/>
      <c r="D134" s="36"/>
      <c r="E134" s="36"/>
      <c r="F134" s="36"/>
    </row>
    <row r="135" spans="2:17" ht="15" customHeight="1" x14ac:dyDescent="0.25">
      <c r="B135" s="25"/>
      <c r="C135" s="98"/>
      <c r="D135" s="98"/>
      <c r="E135" s="98"/>
      <c r="F135" s="98"/>
    </row>
    <row r="136" spans="2:17" ht="15" customHeight="1" x14ac:dyDescent="0.25">
      <c r="B136" s="25"/>
      <c r="C136" s="36"/>
      <c r="D136" s="36"/>
      <c r="E136" s="36"/>
      <c r="F136" s="36"/>
    </row>
    <row r="137" spans="2:17" ht="15" customHeight="1" x14ac:dyDescent="0.25">
      <c r="B137" s="40"/>
      <c r="C137" s="36"/>
      <c r="D137" s="36"/>
      <c r="E137" s="36"/>
      <c r="F137" s="36"/>
    </row>
    <row r="138" spans="2:17" ht="15" customHeight="1" x14ac:dyDescent="0.25">
      <c r="B138" s="40"/>
      <c r="C138" s="36"/>
      <c r="D138" s="36"/>
      <c r="E138" s="36"/>
      <c r="F138" s="36"/>
    </row>
    <row r="139" spans="2:17" ht="15" customHeight="1" x14ac:dyDescent="0.25">
      <c r="B139" s="39"/>
      <c r="C139" s="36"/>
      <c r="D139" s="36"/>
      <c r="E139" s="36"/>
      <c r="F139" s="36"/>
    </row>
    <row r="140" spans="2:17" ht="15" customHeight="1" x14ac:dyDescent="0.25">
      <c r="B140" s="40"/>
      <c r="C140" s="36"/>
      <c r="D140" s="36"/>
      <c r="E140" s="36"/>
      <c r="F140" s="36"/>
    </row>
    <row r="141" spans="2:17" ht="15" customHeight="1" x14ac:dyDescent="0.25">
      <c r="B141" s="40"/>
      <c r="C141" s="36"/>
      <c r="D141" s="36"/>
      <c r="E141" s="36"/>
      <c r="F141" s="36"/>
    </row>
    <row r="142" spans="2:17" ht="15" customHeight="1" x14ac:dyDescent="0.25">
      <c r="B142" s="40"/>
      <c r="C142" s="36"/>
      <c r="D142" s="36"/>
      <c r="E142" s="36"/>
      <c r="F142" s="36"/>
    </row>
    <row r="143" spans="2:17" ht="15" customHeight="1" x14ac:dyDescent="0.25">
      <c r="B143" s="13"/>
      <c r="C143" s="98"/>
      <c r="D143" s="98"/>
      <c r="E143" s="98"/>
      <c r="F143" s="98"/>
    </row>
    <row r="144" spans="2:17" ht="15" customHeight="1" x14ac:dyDescent="0.25">
      <c r="B144" s="39"/>
      <c r="C144" s="36"/>
      <c r="D144" s="36"/>
      <c r="E144" s="36"/>
      <c r="F144" s="36"/>
    </row>
    <row r="145" spans="2:6" ht="15" customHeight="1" x14ac:dyDescent="0.25">
      <c r="B145" s="40"/>
      <c r="C145" s="36"/>
      <c r="D145" s="36"/>
      <c r="E145" s="36"/>
      <c r="F145" s="36"/>
    </row>
    <row r="146" spans="2:6" ht="15" customHeight="1" x14ac:dyDescent="0.25">
      <c r="B146" s="40"/>
      <c r="C146" s="36"/>
      <c r="D146" s="36"/>
      <c r="E146" s="36"/>
      <c r="F146" s="36"/>
    </row>
    <row r="147" spans="2:6" ht="15" customHeight="1" x14ac:dyDescent="0.25">
      <c r="B147" s="40"/>
      <c r="C147" s="36"/>
      <c r="D147" s="36"/>
      <c r="E147" s="36"/>
      <c r="F147" s="36"/>
    </row>
    <row r="148" spans="2:6" ht="15" customHeight="1" x14ac:dyDescent="0.25">
      <c r="B148" s="711"/>
      <c r="C148" s="711"/>
      <c r="D148" s="711"/>
      <c r="E148" s="711"/>
      <c r="F148" s="711"/>
    </row>
  </sheetData>
  <mergeCells count="24">
    <mergeCell ref="B38:E38"/>
    <mergeCell ref="B1:L1"/>
    <mergeCell ref="B3:E3"/>
    <mergeCell ref="C26:F26"/>
    <mergeCell ref="B29:E29"/>
    <mergeCell ref="C6:F6"/>
    <mergeCell ref="C8:F8"/>
    <mergeCell ref="C10:F10"/>
    <mergeCell ref="C11:F11"/>
    <mergeCell ref="C12:F12"/>
    <mergeCell ref="B148:F148"/>
    <mergeCell ref="B56:C56"/>
    <mergeCell ref="B74:F74"/>
    <mergeCell ref="B102:E102"/>
    <mergeCell ref="B111:C111"/>
    <mergeCell ref="B113:E113"/>
    <mergeCell ref="B118:F118"/>
    <mergeCell ref="B120:E120"/>
    <mergeCell ref="B131:Q131"/>
    <mergeCell ref="B42:C42"/>
    <mergeCell ref="B44:C44"/>
    <mergeCell ref="B52:C52"/>
    <mergeCell ref="B87:C87"/>
    <mergeCell ref="B100:F100"/>
  </mergeCells>
  <phoneticPr fontId="25" type="noConversion"/>
  <dataValidations disablePrompts="1" count="1">
    <dataValidation type="list" allowBlank="1" showInputMessage="1" showErrorMessage="1" sqref="D21:D22" xr:uid="{FAD93141-A450-F44E-A10B-CD17C9289B25}">
      <formula1>Status</formula1>
    </dataValidation>
  </dataValidations>
  <hyperlinks>
    <hyperlink ref="F16" r:id="rId1" xr:uid="{8DD57100-9936-2B44-AF80-90CA4356C6CA}"/>
    <hyperlink ref="B130" r:id="rId2" location=":~:text=The%20U.S.%20Department%20of%20Labor's,healthful%20workplaces%20for%20U.S.%20miners." xr:uid="{6BBE6E77-7C55-104B-B372-5FDE1329955B}"/>
  </hyperlinks>
  <pageMargins left="0.7" right="0.7" top="0.75" bottom="0.75" header="0.3" footer="0.3"/>
  <drawing r:id="rId3"/>
  <tableParts count="9">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E7E2C-6E0D-0540-8E6F-7E8B5584E351}">
  <dimension ref="A1:AC154"/>
  <sheetViews>
    <sheetView showGridLines="0" zoomScale="70" zoomScaleNormal="70" workbookViewId="0">
      <pane xSplit="2" ySplit="1" topLeftCell="C2" activePane="bottomRight" state="frozen"/>
      <selection pane="topRight" activeCell="C1" sqref="C1"/>
      <selection pane="bottomLeft" activeCell="A2" sqref="A2"/>
      <selection pane="bottomRight" activeCell="B95" sqref="B95"/>
    </sheetView>
  </sheetViews>
  <sheetFormatPr defaultColWidth="8.85546875" defaultRowHeight="15" customHeight="1" x14ac:dyDescent="0.25"/>
  <cols>
    <col min="1" max="1" width="5.85546875" style="20" customWidth="1"/>
    <col min="2" max="4" width="50.85546875" style="16" customWidth="1"/>
    <col min="5" max="8" width="50.85546875" style="20" customWidth="1"/>
    <col min="9" max="17" width="50.85546875" style="1" customWidth="1"/>
    <col min="18" max="29" width="8.85546875" style="1"/>
  </cols>
  <sheetData>
    <row r="1" spans="1:29" s="3" customFormat="1" ht="69.95" customHeight="1" x14ac:dyDescent="0.6">
      <c r="A1" s="19"/>
      <c r="B1" s="681" t="s">
        <v>649</v>
      </c>
      <c r="C1" s="681"/>
      <c r="D1" s="681"/>
      <c r="E1" s="681"/>
      <c r="F1" s="681"/>
      <c r="G1" s="63"/>
      <c r="H1" s="63"/>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91" t="s">
        <v>80</v>
      </c>
      <c r="C4" s="8"/>
      <c r="D4" s="8"/>
      <c r="E4" s="8"/>
      <c r="F4" s="20"/>
      <c r="G4" s="20"/>
      <c r="H4" s="20"/>
    </row>
    <row r="5" spans="1:29" s="1" customFormat="1" ht="15" customHeight="1" x14ac:dyDescent="0.2">
      <c r="A5" s="20"/>
      <c r="B5" s="626"/>
      <c r="C5" s="8"/>
      <c r="D5" s="8"/>
      <c r="E5" s="8"/>
      <c r="F5" s="20"/>
      <c r="G5" s="20"/>
      <c r="H5" s="20"/>
    </row>
    <row r="6" spans="1:29" s="1" customFormat="1" ht="169.5" customHeight="1" x14ac:dyDescent="0.2">
      <c r="A6" s="20"/>
      <c r="B6" s="208" t="s">
        <v>409</v>
      </c>
      <c r="C6" s="705" t="s">
        <v>650</v>
      </c>
      <c r="D6" s="705"/>
      <c r="E6" s="705"/>
      <c r="F6" s="705"/>
      <c r="G6" s="21"/>
      <c r="H6" s="21"/>
      <c r="I6" s="21"/>
      <c r="J6" s="21"/>
      <c r="K6" s="21"/>
      <c r="L6" s="21"/>
      <c r="M6" s="21"/>
      <c r="N6" s="21"/>
      <c r="O6" s="21"/>
    </row>
    <row r="7" spans="1:29" s="1" customFormat="1" ht="15" customHeight="1" x14ac:dyDescent="0.2">
      <c r="A7" s="20"/>
      <c r="B7" s="626"/>
      <c r="C7" s="8"/>
      <c r="D7" s="8"/>
      <c r="E7" s="8"/>
      <c r="F7" s="20"/>
      <c r="G7" s="20"/>
      <c r="H7" s="20"/>
    </row>
    <row r="8" spans="1:29" s="1" customFormat="1" ht="369.75" customHeight="1" x14ac:dyDescent="0.2">
      <c r="A8" s="20"/>
      <c r="B8" s="208" t="s">
        <v>411</v>
      </c>
      <c r="C8" s="700" t="s">
        <v>651</v>
      </c>
      <c r="D8" s="705"/>
      <c r="E8" s="705"/>
      <c r="F8" s="705"/>
      <c r="G8" s="21"/>
      <c r="H8" s="21"/>
      <c r="I8" s="21"/>
      <c r="J8" s="21"/>
      <c r="K8" s="21"/>
      <c r="L8" s="21"/>
      <c r="M8" s="21"/>
      <c r="N8" s="21"/>
      <c r="O8" s="21"/>
    </row>
    <row r="9" spans="1:29" s="1" customFormat="1" ht="15" customHeight="1" x14ac:dyDescent="0.2">
      <c r="A9" s="20"/>
      <c r="B9" s="626"/>
      <c r="C9" s="8"/>
      <c r="D9" s="8"/>
      <c r="E9" s="8"/>
      <c r="F9" s="20"/>
      <c r="G9" s="20"/>
      <c r="H9" s="20"/>
    </row>
    <row r="10" spans="1:29" s="1" customFormat="1" ht="308.25" customHeight="1" x14ac:dyDescent="0.2">
      <c r="A10" s="20"/>
      <c r="B10" s="208" t="s">
        <v>413</v>
      </c>
      <c r="C10" s="700" t="s">
        <v>652</v>
      </c>
      <c r="D10" s="700"/>
      <c r="E10" s="700"/>
      <c r="F10" s="700"/>
      <c r="G10" s="64"/>
      <c r="H10" s="64"/>
      <c r="I10" s="64"/>
      <c r="J10" s="64"/>
      <c r="K10" s="64"/>
      <c r="L10" s="64"/>
      <c r="M10" s="64"/>
      <c r="N10" s="64"/>
      <c r="O10" s="64"/>
    </row>
    <row r="11" spans="1:29" s="1" customFormat="1" ht="15" customHeight="1" x14ac:dyDescent="0.2">
      <c r="A11" s="20"/>
      <c r="B11" s="630"/>
      <c r="C11" s="714"/>
      <c r="D11" s="714"/>
      <c r="E11" s="714"/>
      <c r="F11" s="714"/>
      <c r="G11" s="82"/>
      <c r="H11" s="20"/>
    </row>
    <row r="12" spans="1:29" s="10" customFormat="1" ht="39.950000000000003" customHeight="1" x14ac:dyDescent="0.2">
      <c r="A12" s="20"/>
      <c r="B12" s="208" t="s">
        <v>416</v>
      </c>
      <c r="C12" s="700" t="s">
        <v>653</v>
      </c>
      <c r="D12" s="700"/>
      <c r="E12" s="700"/>
      <c r="F12" s="700"/>
      <c r="G12" s="64"/>
      <c r="H12" s="64"/>
      <c r="I12" s="64"/>
      <c r="J12" s="64"/>
      <c r="K12" s="64"/>
      <c r="L12" s="64"/>
      <c r="M12" s="64"/>
      <c r="N12" s="64"/>
      <c r="O12" s="64"/>
      <c r="P12" s="1"/>
      <c r="Q12" s="1"/>
      <c r="R12" s="1"/>
      <c r="S12" s="1"/>
      <c r="T12" s="1"/>
      <c r="U12" s="1"/>
      <c r="V12" s="1"/>
      <c r="W12" s="1"/>
      <c r="X12" s="1"/>
      <c r="Y12" s="1"/>
      <c r="Z12" s="1"/>
      <c r="AA12" s="1"/>
      <c r="AB12" s="1"/>
      <c r="AC12" s="1"/>
    </row>
    <row r="13" spans="1:29" s="11" customFormat="1" ht="15" customHeight="1" x14ac:dyDescent="0.2">
      <c r="A13" s="16"/>
      <c r="B13" s="631"/>
      <c r="C13" s="8"/>
      <c r="D13" s="8"/>
      <c r="E13" s="8"/>
      <c r="F13" s="16"/>
      <c r="G13" s="16"/>
      <c r="H13" s="16"/>
      <c r="I13" s="4"/>
      <c r="J13" s="4"/>
      <c r="K13" s="4"/>
      <c r="L13" s="4"/>
      <c r="M13" s="4"/>
      <c r="N13" s="4"/>
      <c r="O13" s="4"/>
      <c r="P13" s="4"/>
      <c r="Q13" s="4"/>
      <c r="R13" s="4"/>
      <c r="S13" s="4"/>
      <c r="T13" s="4"/>
      <c r="U13" s="4"/>
      <c r="V13" s="4"/>
      <c r="W13" s="4"/>
      <c r="X13" s="4"/>
      <c r="Y13" s="4"/>
      <c r="Z13" s="4"/>
    </row>
    <row r="14" spans="1:29" s="11" customFormat="1" ht="15" customHeight="1" x14ac:dyDescent="0.2">
      <c r="A14" s="16"/>
      <c r="B14" s="209" t="s">
        <v>418</v>
      </c>
      <c r="C14" s="209" t="s">
        <v>419</v>
      </c>
      <c r="D14" s="21"/>
      <c r="E14" s="21"/>
      <c r="F14" s="21"/>
      <c r="G14" s="16"/>
      <c r="H14" s="16"/>
      <c r="I14" s="4"/>
      <c r="J14" s="4"/>
      <c r="K14" s="4"/>
      <c r="L14" s="4"/>
      <c r="M14" s="4"/>
      <c r="N14" s="4"/>
      <c r="O14" s="4"/>
      <c r="P14" s="4"/>
      <c r="Q14" s="4"/>
      <c r="R14" s="4"/>
      <c r="S14" s="4"/>
      <c r="T14" s="4"/>
      <c r="U14" s="4"/>
      <c r="V14" s="4"/>
      <c r="W14" s="4"/>
      <c r="X14" s="4"/>
      <c r="Y14" s="4"/>
      <c r="Z14" s="4"/>
    </row>
    <row r="15" spans="1:29" s="11" customFormat="1" ht="15" customHeight="1" x14ac:dyDescent="0.2">
      <c r="A15" s="16"/>
      <c r="B15" s="631"/>
      <c r="C15" s="160" t="s">
        <v>420</v>
      </c>
      <c r="D15" s="211" t="s">
        <v>421</v>
      </c>
      <c r="E15" s="163" t="s">
        <v>422</v>
      </c>
      <c r="F15" s="212" t="s">
        <v>423</v>
      </c>
      <c r="G15" s="16"/>
      <c r="H15" s="16"/>
      <c r="I15" s="4"/>
      <c r="J15" s="4"/>
      <c r="K15" s="4"/>
      <c r="L15" s="4"/>
      <c r="M15" s="4"/>
      <c r="N15" s="4"/>
      <c r="O15" s="4"/>
      <c r="P15" s="4"/>
      <c r="Q15" s="4"/>
      <c r="R15" s="4"/>
      <c r="S15" s="4"/>
      <c r="T15" s="4"/>
      <c r="U15" s="4"/>
      <c r="V15" s="4"/>
      <c r="W15" s="4"/>
      <c r="X15" s="4"/>
      <c r="Y15" s="4"/>
      <c r="Z15" s="4"/>
    </row>
    <row r="16" spans="1:29" s="11" customFormat="1" ht="69" customHeight="1" x14ac:dyDescent="0.2">
      <c r="A16" s="16"/>
      <c r="B16" s="631"/>
      <c r="C16" s="181" t="s">
        <v>654</v>
      </c>
      <c r="D16" s="210" t="s">
        <v>655</v>
      </c>
      <c r="E16" s="181" t="s">
        <v>542</v>
      </c>
      <c r="F16" s="187" t="s">
        <v>656</v>
      </c>
      <c r="G16" s="16"/>
      <c r="H16" s="16"/>
      <c r="I16" s="4"/>
      <c r="J16" s="4"/>
      <c r="K16" s="4"/>
      <c r="L16" s="4"/>
      <c r="M16" s="4"/>
      <c r="N16" s="4"/>
      <c r="O16" s="4"/>
      <c r="P16" s="4"/>
      <c r="Q16" s="4"/>
      <c r="R16" s="4"/>
      <c r="S16" s="4"/>
      <c r="T16" s="4"/>
      <c r="U16" s="4"/>
      <c r="V16" s="4"/>
      <c r="W16" s="4"/>
      <c r="X16" s="4"/>
      <c r="Y16" s="4"/>
      <c r="Z16" s="4"/>
    </row>
    <row r="17" spans="1:26" s="11" customFormat="1" ht="33.950000000000003" customHeight="1" x14ac:dyDescent="0.2">
      <c r="A17" s="16"/>
      <c r="B17" s="631"/>
      <c r="C17" s="181" t="s">
        <v>654</v>
      </c>
      <c r="D17" s="210" t="s">
        <v>657</v>
      </c>
      <c r="E17" s="181" t="s">
        <v>426</v>
      </c>
      <c r="F17" s="155" t="s">
        <v>658</v>
      </c>
      <c r="G17" s="16"/>
      <c r="H17" s="16"/>
      <c r="I17" s="4"/>
      <c r="J17" s="4"/>
      <c r="K17" s="4"/>
      <c r="L17" s="4"/>
      <c r="M17" s="4"/>
      <c r="N17" s="4"/>
      <c r="O17" s="4"/>
      <c r="P17" s="4"/>
      <c r="Q17" s="4"/>
      <c r="R17" s="4"/>
      <c r="S17" s="4"/>
      <c r="T17" s="4"/>
      <c r="U17" s="4"/>
      <c r="V17" s="4"/>
      <c r="W17" s="4"/>
      <c r="X17" s="4"/>
      <c r="Y17" s="4"/>
      <c r="Z17" s="4"/>
    </row>
    <row r="18" spans="1:26" s="11" customFormat="1" ht="35.1" customHeight="1" x14ac:dyDescent="0.2">
      <c r="A18" s="16"/>
      <c r="B18" s="631"/>
      <c r="C18" s="181" t="s">
        <v>424</v>
      </c>
      <c r="D18" s="210" t="s">
        <v>659</v>
      </c>
      <c r="E18" s="181" t="s">
        <v>660</v>
      </c>
      <c r="F18" s="155" t="s">
        <v>661</v>
      </c>
      <c r="G18" s="16"/>
      <c r="H18" s="16"/>
      <c r="I18" s="4"/>
      <c r="J18" s="4"/>
      <c r="K18" s="4"/>
      <c r="L18" s="4"/>
      <c r="M18" s="4"/>
      <c r="N18" s="4"/>
      <c r="O18" s="4"/>
      <c r="P18" s="4"/>
      <c r="Q18" s="4"/>
      <c r="R18" s="4"/>
      <c r="S18" s="4"/>
      <c r="T18" s="4"/>
      <c r="U18" s="4"/>
      <c r="V18" s="4"/>
      <c r="W18" s="4"/>
      <c r="X18" s="4"/>
      <c r="Y18" s="4"/>
      <c r="Z18" s="4"/>
    </row>
    <row r="19" spans="1:26" s="1" customFormat="1" ht="30" customHeight="1" x14ac:dyDescent="0.2">
      <c r="A19" s="20"/>
      <c r="B19" s="631"/>
      <c r="C19" s="181" t="s">
        <v>424</v>
      </c>
      <c r="D19" s="210" t="s">
        <v>662</v>
      </c>
      <c r="E19" s="181" t="s">
        <v>542</v>
      </c>
      <c r="F19" s="155" t="s">
        <v>663</v>
      </c>
      <c r="G19" s="20"/>
      <c r="H19" s="20"/>
    </row>
    <row r="20" spans="1:26" s="1" customFormat="1" ht="15" customHeight="1" x14ac:dyDescent="0.2">
      <c r="A20" s="20"/>
      <c r="B20" s="631"/>
      <c r="C20" s="181" t="s">
        <v>310</v>
      </c>
      <c r="D20" s="210" t="s">
        <v>664</v>
      </c>
      <c r="E20" s="181" t="s">
        <v>660</v>
      </c>
      <c r="F20" s="155" t="s">
        <v>665</v>
      </c>
      <c r="G20" s="20"/>
      <c r="H20" s="20"/>
    </row>
    <row r="21" spans="1:26" s="1" customFormat="1" ht="15" customHeight="1" x14ac:dyDescent="0.2">
      <c r="A21" s="20"/>
      <c r="B21" s="631"/>
      <c r="C21" s="29"/>
      <c r="D21" s="29"/>
      <c r="E21" s="8"/>
      <c r="F21" s="8"/>
      <c r="G21" s="20"/>
      <c r="H21" s="20"/>
    </row>
    <row r="22" spans="1:26" s="1" customFormat="1" ht="15" customHeight="1" x14ac:dyDescent="0.2">
      <c r="A22" s="20"/>
      <c r="B22" s="631"/>
      <c r="C22" s="209" t="s">
        <v>437</v>
      </c>
      <c r="D22" s="31"/>
      <c r="E22" s="8"/>
      <c r="F22" s="20"/>
      <c r="G22" s="20"/>
      <c r="H22" s="20"/>
    </row>
    <row r="23" spans="1:26" s="1" customFormat="1" ht="15" customHeight="1" x14ac:dyDescent="0.2">
      <c r="A23" s="20"/>
      <c r="B23" s="631"/>
      <c r="C23" s="160" t="s">
        <v>420</v>
      </c>
      <c r="D23" s="222" t="s">
        <v>421</v>
      </c>
      <c r="E23" s="8"/>
      <c r="F23" s="20"/>
      <c r="G23" s="20"/>
      <c r="H23" s="20"/>
    </row>
    <row r="24" spans="1:26" s="1" customFormat="1" ht="30" customHeight="1" x14ac:dyDescent="0.2">
      <c r="A24" s="20"/>
      <c r="B24" s="631"/>
      <c r="C24" s="181" t="s">
        <v>654</v>
      </c>
      <c r="D24" s="181" t="s">
        <v>666</v>
      </c>
      <c r="E24" s="8"/>
      <c r="F24" s="20"/>
      <c r="G24" s="20"/>
      <c r="H24" s="20"/>
    </row>
    <row r="25" spans="1:26" s="1" customFormat="1" ht="15" customHeight="1" x14ac:dyDescent="0.2">
      <c r="A25" s="20"/>
      <c r="B25" s="631"/>
      <c r="C25" s="181" t="s">
        <v>654</v>
      </c>
      <c r="D25" s="181" t="s">
        <v>667</v>
      </c>
      <c r="E25" s="8"/>
      <c r="F25" s="20"/>
      <c r="G25" s="20"/>
      <c r="H25" s="20"/>
    </row>
    <row r="26" spans="1:26" s="1" customFormat="1" ht="30" customHeight="1" x14ac:dyDescent="0.2">
      <c r="A26" s="20"/>
      <c r="B26" s="631"/>
      <c r="C26" s="181" t="s">
        <v>424</v>
      </c>
      <c r="D26" s="181" t="s">
        <v>668</v>
      </c>
      <c r="E26" s="8"/>
      <c r="F26" s="20"/>
      <c r="G26" s="20"/>
      <c r="H26" s="20"/>
    </row>
    <row r="27" spans="1:26" s="1" customFormat="1" ht="24" x14ac:dyDescent="0.2">
      <c r="A27" s="20"/>
      <c r="B27" s="631"/>
      <c r="C27" s="181" t="s">
        <v>424</v>
      </c>
      <c r="D27" s="181" t="s">
        <v>669</v>
      </c>
      <c r="E27" s="8"/>
      <c r="F27" s="20"/>
      <c r="G27" s="20"/>
      <c r="H27" s="20"/>
    </row>
    <row r="28" spans="1:26" s="1" customFormat="1" ht="30" customHeight="1" x14ac:dyDescent="0.2">
      <c r="A28" s="20"/>
      <c r="B28" s="631"/>
      <c r="C28" s="181" t="s">
        <v>424</v>
      </c>
      <c r="D28" s="181" t="s">
        <v>670</v>
      </c>
      <c r="E28" s="8"/>
      <c r="F28" s="20"/>
      <c r="G28" s="20"/>
      <c r="H28" s="20"/>
    </row>
    <row r="29" spans="1:26" s="1" customFormat="1" ht="15" customHeight="1" x14ac:dyDescent="0.2">
      <c r="A29" s="20"/>
      <c r="B29" s="631"/>
      <c r="C29" s="181" t="s">
        <v>310</v>
      </c>
      <c r="D29" s="181" t="s">
        <v>671</v>
      </c>
      <c r="E29" s="8"/>
      <c r="F29" s="20"/>
      <c r="G29" s="20"/>
      <c r="H29" s="20"/>
    </row>
    <row r="30" spans="1:26" s="1" customFormat="1" ht="50.1" customHeight="1" x14ac:dyDescent="0.2">
      <c r="A30" s="20"/>
      <c r="B30" s="631"/>
      <c r="C30" s="685" t="s">
        <v>672</v>
      </c>
      <c r="D30" s="685"/>
      <c r="E30" s="8"/>
      <c r="F30" s="20"/>
      <c r="G30" s="20"/>
      <c r="H30" s="20"/>
    </row>
    <row r="31" spans="1:26" s="1" customFormat="1" ht="15" customHeight="1" x14ac:dyDescent="0.2">
      <c r="A31" s="20"/>
      <c r="B31" s="632"/>
      <c r="C31" s="161"/>
      <c r="D31" s="161"/>
      <c r="E31" s="161"/>
      <c r="F31" s="166"/>
      <c r="G31" s="20"/>
      <c r="H31" s="20"/>
    </row>
    <row r="32" spans="1:26" s="1" customFormat="1" ht="15" customHeight="1" x14ac:dyDescent="0.2">
      <c r="A32" s="20"/>
      <c r="B32" s="631"/>
      <c r="C32" s="8"/>
      <c r="D32" s="8"/>
      <c r="E32" s="8"/>
      <c r="F32" s="20"/>
      <c r="G32" s="20"/>
      <c r="H32" s="20"/>
    </row>
    <row r="33" spans="1:29" s="1" customFormat="1" ht="80.099999999999994" customHeight="1" x14ac:dyDescent="0.2">
      <c r="A33" s="20"/>
      <c r="B33" s="209" t="s">
        <v>442</v>
      </c>
      <c r="C33" s="701" t="s">
        <v>673</v>
      </c>
      <c r="D33" s="701"/>
      <c r="E33" s="701"/>
      <c r="F33" s="701"/>
      <c r="G33" s="64"/>
      <c r="H33" s="64"/>
      <c r="I33" s="64"/>
      <c r="J33" s="64"/>
      <c r="K33" s="64"/>
      <c r="L33" s="64"/>
      <c r="M33" s="64"/>
      <c r="N33" s="64"/>
      <c r="O33" s="64"/>
    </row>
    <row r="34" spans="1:29" s="1" customFormat="1" ht="24.95" customHeight="1" x14ac:dyDescent="0.2">
      <c r="A34" s="20"/>
      <c r="B34" s="713" t="s">
        <v>674</v>
      </c>
      <c r="C34" s="713"/>
      <c r="D34" s="77"/>
      <c r="E34" s="77"/>
      <c r="F34" s="84"/>
      <c r="G34" s="20"/>
      <c r="H34" s="20"/>
    </row>
    <row r="35" spans="1:29" s="1" customFormat="1" ht="15" customHeight="1" x14ac:dyDescent="0.2">
      <c r="A35" s="20"/>
      <c r="B35" s="626"/>
      <c r="C35" s="8"/>
      <c r="D35" s="8"/>
      <c r="E35" s="8"/>
      <c r="F35" s="20"/>
      <c r="G35" s="20"/>
      <c r="H35" s="20"/>
    </row>
    <row r="36" spans="1:29" s="1" customFormat="1" ht="15" customHeight="1" x14ac:dyDescent="0.3">
      <c r="A36" s="20"/>
      <c r="B36" s="206" t="s">
        <v>82</v>
      </c>
      <c r="C36" s="206"/>
      <c r="D36" s="206"/>
      <c r="E36" s="206"/>
      <c r="F36" s="215"/>
      <c r="G36" s="85"/>
      <c r="H36" s="85"/>
      <c r="I36" s="85"/>
    </row>
    <row r="37" spans="1:29" s="1" customFormat="1" ht="15" customHeight="1" x14ac:dyDescent="0.2">
      <c r="A37" s="20"/>
      <c r="B37" s="204" t="s">
        <v>83</v>
      </c>
      <c r="C37" s="28"/>
      <c r="D37" s="28"/>
      <c r="E37" s="28"/>
      <c r="F37" s="87"/>
      <c r="G37" s="28"/>
      <c r="H37" s="28"/>
      <c r="I37" s="28"/>
    </row>
    <row r="38" spans="1:29" s="1" customFormat="1" ht="15" customHeight="1" x14ac:dyDescent="0.2">
      <c r="A38" s="20"/>
      <c r="B38" s="31"/>
      <c r="C38" s="31"/>
      <c r="D38" s="31"/>
      <c r="E38" s="31"/>
      <c r="F38" s="31"/>
      <c r="G38" s="31"/>
      <c r="H38" s="31"/>
      <c r="I38" s="31"/>
    </row>
    <row r="39" spans="1:29" s="1" customFormat="1" ht="15" customHeight="1" x14ac:dyDescent="0.2">
      <c r="A39" s="20"/>
      <c r="B39" s="160" t="s">
        <v>444</v>
      </c>
      <c r="C39" s="163" t="s">
        <v>424</v>
      </c>
      <c r="D39" s="222" t="s">
        <v>675</v>
      </c>
      <c r="E39" s="7"/>
      <c r="F39" s="7"/>
      <c r="G39" s="7"/>
    </row>
    <row r="40" spans="1:29" s="1" customFormat="1" ht="242.25" customHeight="1" x14ac:dyDescent="0.2">
      <c r="A40" s="20"/>
      <c r="B40" s="181" t="s">
        <v>676</v>
      </c>
      <c r="C40" s="181" t="s">
        <v>677</v>
      </c>
      <c r="D40" s="181" t="s">
        <v>678</v>
      </c>
      <c r="E40" s="7"/>
      <c r="F40" s="7"/>
      <c r="G40" s="7"/>
    </row>
    <row r="41" spans="1:29" s="1" customFormat="1" ht="211.5" customHeight="1" x14ac:dyDescent="0.2">
      <c r="A41" s="20"/>
      <c r="B41" s="181" t="s">
        <v>679</v>
      </c>
      <c r="C41" s="181" t="s">
        <v>680</v>
      </c>
      <c r="D41" s="181" t="s">
        <v>681</v>
      </c>
      <c r="E41" s="7"/>
      <c r="F41" s="7"/>
      <c r="G41" s="7"/>
    </row>
    <row r="42" spans="1:29" s="1" customFormat="1" ht="84" x14ac:dyDescent="0.2">
      <c r="A42" s="20"/>
      <c r="B42" s="181" t="s">
        <v>682</v>
      </c>
      <c r="C42" s="181" t="s">
        <v>683</v>
      </c>
      <c r="D42" s="181" t="s">
        <v>684</v>
      </c>
      <c r="E42" s="20"/>
      <c r="F42" s="20"/>
    </row>
    <row r="43" spans="1:29" s="1" customFormat="1" ht="16.5" x14ac:dyDescent="0.25">
      <c r="A43" s="20"/>
      <c r="B43" s="181" t="s">
        <v>685</v>
      </c>
      <c r="C43" s="181">
        <v>0</v>
      </c>
      <c r="D43" s="181">
        <v>0</v>
      </c>
      <c r="E43" s="87"/>
      <c r="F43" s="85"/>
      <c r="G43" s="85"/>
    </row>
    <row r="44" spans="1:29" x14ac:dyDescent="0.25">
      <c r="B44" s="181" t="s">
        <v>686</v>
      </c>
      <c r="C44" s="230">
        <v>15</v>
      </c>
      <c r="D44" s="230">
        <v>1.2</v>
      </c>
      <c r="G44" s="1"/>
      <c r="H44" s="1"/>
      <c r="AB44"/>
      <c r="AC44"/>
    </row>
    <row r="45" spans="1:29" s="1" customFormat="1" ht="16.5" x14ac:dyDescent="0.25">
      <c r="A45" s="20"/>
      <c r="B45" s="181" t="s">
        <v>687</v>
      </c>
      <c r="C45" s="230" t="s">
        <v>688</v>
      </c>
      <c r="D45" s="230" t="s">
        <v>688</v>
      </c>
      <c r="E45" s="87"/>
      <c r="F45" s="85"/>
      <c r="G45" s="85"/>
    </row>
    <row r="46" spans="1:29" s="1" customFormat="1" ht="69.95" customHeight="1" x14ac:dyDescent="0.25">
      <c r="A46" s="20"/>
      <c r="B46" s="181" t="s">
        <v>689</v>
      </c>
      <c r="C46" s="230" t="s">
        <v>690</v>
      </c>
      <c r="D46" s="230" t="s">
        <v>691</v>
      </c>
      <c r="E46" s="87"/>
      <c r="F46" s="85"/>
      <c r="G46" s="85"/>
    </row>
    <row r="47" spans="1:29" s="1" customFormat="1" ht="16.5" x14ac:dyDescent="0.25">
      <c r="A47" s="20"/>
      <c r="B47" s="181" t="s">
        <v>692</v>
      </c>
      <c r="C47" s="230" t="s">
        <v>609</v>
      </c>
      <c r="D47" s="230" t="s">
        <v>609</v>
      </c>
      <c r="E47" s="87"/>
      <c r="F47" s="85"/>
      <c r="G47" s="85"/>
    </row>
    <row r="48" spans="1:29" s="1" customFormat="1" ht="120" customHeight="1" x14ac:dyDescent="0.25">
      <c r="A48" s="20"/>
      <c r="B48" s="181" t="s">
        <v>693</v>
      </c>
      <c r="C48" s="230" t="s">
        <v>694</v>
      </c>
      <c r="D48" s="230" t="s">
        <v>695</v>
      </c>
      <c r="E48" s="87"/>
      <c r="F48" s="85"/>
      <c r="G48" s="85"/>
    </row>
    <row r="49" spans="1:9" s="1" customFormat="1" ht="54.95" customHeight="1" x14ac:dyDescent="0.25">
      <c r="A49" s="20"/>
      <c r="B49" s="181" t="s">
        <v>696</v>
      </c>
      <c r="C49" s="230" t="s">
        <v>697</v>
      </c>
      <c r="D49" s="230" t="s">
        <v>698</v>
      </c>
      <c r="E49" s="87"/>
      <c r="F49" s="85"/>
      <c r="G49" s="85"/>
    </row>
    <row r="50" spans="1:9" s="1" customFormat="1" ht="15" customHeight="1" x14ac:dyDescent="0.25">
      <c r="A50" s="20"/>
      <c r="B50" s="74"/>
      <c r="C50" s="78"/>
      <c r="D50" s="94"/>
      <c r="E50" s="94"/>
      <c r="F50" s="79"/>
      <c r="G50" s="87"/>
      <c r="H50" s="85"/>
      <c r="I50" s="85"/>
    </row>
    <row r="51" spans="1:9" s="1" customFormat="1" ht="15" customHeight="1" x14ac:dyDescent="0.3">
      <c r="A51" s="20"/>
      <c r="B51" s="206" t="s">
        <v>699</v>
      </c>
      <c r="C51" s="206"/>
      <c r="D51" s="206"/>
      <c r="E51" s="206"/>
      <c r="F51" s="232"/>
      <c r="G51" s="20"/>
      <c r="H51" s="87"/>
      <c r="I51" s="87"/>
    </row>
    <row r="52" spans="1:9" s="1" customFormat="1" ht="15" customHeight="1" x14ac:dyDescent="0.3">
      <c r="A52" s="20"/>
      <c r="B52" s="204" t="s">
        <v>85</v>
      </c>
      <c r="C52" s="83"/>
      <c r="D52" s="83"/>
      <c r="E52" s="83"/>
      <c r="F52" s="87"/>
      <c r="G52" s="20"/>
      <c r="H52" s="87"/>
      <c r="I52" s="87"/>
    </row>
    <row r="53" spans="1:9" s="1" customFormat="1" ht="15" customHeight="1" x14ac:dyDescent="0.3">
      <c r="A53" s="20"/>
      <c r="B53" s="27"/>
      <c r="C53" s="83"/>
      <c r="D53" s="83"/>
      <c r="E53" s="83"/>
      <c r="F53" s="87"/>
      <c r="G53" s="20"/>
      <c r="H53" s="87"/>
      <c r="I53" s="87"/>
    </row>
    <row r="54" spans="1:9" s="1" customFormat="1" ht="15" customHeight="1" x14ac:dyDescent="0.2">
      <c r="A54" s="20"/>
      <c r="B54" s="298" t="s">
        <v>444</v>
      </c>
      <c r="C54" s="218" t="s">
        <v>302</v>
      </c>
      <c r="D54" s="218" t="s">
        <v>306</v>
      </c>
      <c r="E54" s="253" t="s">
        <v>310</v>
      </c>
      <c r="F54" s="87"/>
      <c r="G54" s="20"/>
      <c r="H54" s="87"/>
      <c r="I54" s="87"/>
    </row>
    <row r="55" spans="1:9" s="1" customFormat="1" ht="14.25" x14ac:dyDescent="0.2">
      <c r="A55" s="20"/>
      <c r="B55" s="181" t="s">
        <v>700</v>
      </c>
      <c r="C55" s="294">
        <v>19146.86</v>
      </c>
      <c r="D55" s="294">
        <v>170471.27</v>
      </c>
      <c r="E55" s="294">
        <v>4319</v>
      </c>
      <c r="F55" s="87"/>
      <c r="G55" s="20"/>
      <c r="H55" s="87"/>
      <c r="I55" s="87"/>
    </row>
    <row r="56" spans="1:9" s="1" customFormat="1" ht="15" customHeight="1" x14ac:dyDescent="0.2">
      <c r="A56" s="20"/>
      <c r="B56" s="181" t="s">
        <v>701</v>
      </c>
      <c r="C56" s="294">
        <v>1546</v>
      </c>
      <c r="D56" s="294">
        <f>839+670+3342</f>
        <v>4851</v>
      </c>
      <c r="E56" s="295">
        <v>1145</v>
      </c>
      <c r="F56" s="87"/>
      <c r="G56" s="20"/>
      <c r="H56" s="87"/>
      <c r="I56" s="87"/>
    </row>
    <row r="57" spans="1:9" s="1" customFormat="1" ht="15" customHeight="1" x14ac:dyDescent="0.2">
      <c r="A57" s="20"/>
      <c r="B57" s="181" t="s">
        <v>702</v>
      </c>
      <c r="C57" s="294">
        <v>342</v>
      </c>
      <c r="D57" s="294">
        <v>665</v>
      </c>
      <c r="E57" s="295">
        <v>567.79999999999995</v>
      </c>
      <c r="F57" s="87"/>
      <c r="G57" s="20"/>
      <c r="H57" s="87"/>
      <c r="I57" s="87"/>
    </row>
    <row r="58" spans="1:9" s="1" customFormat="1" ht="15" customHeight="1" x14ac:dyDescent="0.2">
      <c r="A58" s="20"/>
      <c r="B58" s="181" t="s">
        <v>703</v>
      </c>
      <c r="C58" s="296">
        <f>C57/C55</f>
        <v>1.7861936630862711E-2</v>
      </c>
      <c r="D58" s="296">
        <f>D57/D55</f>
        <v>3.9009505824647169E-3</v>
      </c>
      <c r="E58" s="296">
        <f>E57/E55</f>
        <v>0.1314656170409817</v>
      </c>
      <c r="F58" s="87"/>
      <c r="G58" s="20"/>
      <c r="H58" s="87"/>
      <c r="I58" s="87"/>
    </row>
    <row r="59" spans="1:9" s="1" customFormat="1" ht="15" customHeight="1" x14ac:dyDescent="0.2">
      <c r="A59" s="20"/>
      <c r="B59" s="181" t="s">
        <v>704</v>
      </c>
      <c r="C59" s="297">
        <f>C57/C56</f>
        <v>0.22121604139715395</v>
      </c>
      <c r="D59" s="297">
        <f>D57/D56</f>
        <v>0.13708513708513709</v>
      </c>
      <c r="E59" s="297">
        <f>E57/E56</f>
        <v>0.49589519650655017</v>
      </c>
      <c r="F59" s="87"/>
      <c r="G59" s="20"/>
      <c r="H59" s="87"/>
      <c r="I59" s="87"/>
    </row>
    <row r="60" spans="1:9" s="1" customFormat="1" ht="30.95" customHeight="1" x14ac:dyDescent="0.2">
      <c r="A60" s="20"/>
      <c r="B60" s="685" t="s">
        <v>705</v>
      </c>
      <c r="C60" s="685"/>
      <c r="D60" s="685"/>
      <c r="E60" s="685"/>
      <c r="F60" s="87"/>
      <c r="G60" s="20"/>
      <c r="H60" s="87"/>
      <c r="I60" s="87"/>
    </row>
    <row r="61" spans="1:9" s="1" customFormat="1" ht="15" customHeight="1" x14ac:dyDescent="0.3">
      <c r="A61" s="20"/>
      <c r="B61" s="27"/>
      <c r="C61" s="83"/>
      <c r="D61" s="83"/>
      <c r="E61" s="83"/>
      <c r="F61" s="87"/>
      <c r="G61" s="20"/>
      <c r="H61" s="87"/>
      <c r="I61" s="87"/>
    </row>
    <row r="62" spans="1:9" s="1" customFormat="1" ht="15" customHeight="1" x14ac:dyDescent="0.3">
      <c r="A62" s="20"/>
      <c r="B62" s="206" t="s">
        <v>87</v>
      </c>
      <c r="C62" s="206"/>
      <c r="D62" s="206"/>
      <c r="E62" s="206"/>
      <c r="F62" s="232"/>
      <c r="G62" s="20"/>
      <c r="H62" s="87"/>
      <c r="I62" s="87"/>
    </row>
    <row r="63" spans="1:9" s="1" customFormat="1" ht="15" customHeight="1" x14ac:dyDescent="0.3">
      <c r="A63" s="20"/>
      <c r="B63" s="204" t="s">
        <v>88</v>
      </c>
      <c r="C63" s="83"/>
      <c r="D63" s="83"/>
      <c r="E63" s="83"/>
      <c r="F63" s="87"/>
      <c r="G63" s="20"/>
      <c r="H63" s="87"/>
      <c r="I63" s="87"/>
    </row>
    <row r="64" spans="1:9" s="1" customFormat="1" ht="15" customHeight="1" x14ac:dyDescent="0.3">
      <c r="A64" s="20"/>
      <c r="B64" s="27"/>
      <c r="C64" s="83"/>
      <c r="D64" s="83"/>
      <c r="E64" s="83"/>
      <c r="F64" s="87"/>
      <c r="G64" s="20"/>
      <c r="H64" s="87"/>
      <c r="I64" s="87"/>
    </row>
    <row r="65" spans="1:9" s="1" customFormat="1" ht="15" customHeight="1" x14ac:dyDescent="0.3">
      <c r="A65" s="20"/>
      <c r="B65" s="298" t="s">
        <v>444</v>
      </c>
      <c r="C65" s="301" t="s">
        <v>445</v>
      </c>
      <c r="D65" s="83"/>
      <c r="E65" s="83"/>
      <c r="F65" s="87"/>
      <c r="G65" s="20"/>
      <c r="H65" s="87"/>
      <c r="I65" s="87"/>
    </row>
    <row r="66" spans="1:9" s="1" customFormat="1" ht="140.1" customHeight="1" x14ac:dyDescent="0.3">
      <c r="A66" s="20"/>
      <c r="B66" s="299" t="s">
        <v>706</v>
      </c>
      <c r="C66" s="300" t="s">
        <v>707</v>
      </c>
      <c r="D66" s="83"/>
      <c r="E66" s="83"/>
      <c r="F66" s="87"/>
      <c r="G66" s="20"/>
      <c r="H66" s="87"/>
      <c r="I66" s="87"/>
    </row>
    <row r="67" spans="1:9" s="1" customFormat="1" ht="15" customHeight="1" x14ac:dyDescent="0.3">
      <c r="A67" s="20"/>
      <c r="B67" s="27"/>
      <c r="C67" s="83"/>
      <c r="D67" s="83"/>
      <c r="E67" s="83"/>
      <c r="F67" s="87"/>
      <c r="G67" s="20"/>
      <c r="H67" s="87"/>
      <c r="I67" s="87"/>
    </row>
    <row r="68" spans="1:9" s="1" customFormat="1" ht="15" customHeight="1" x14ac:dyDescent="0.3">
      <c r="A68" s="20"/>
      <c r="B68" s="206" t="s">
        <v>89</v>
      </c>
      <c r="C68" s="206"/>
      <c r="D68" s="206"/>
      <c r="E68" s="206"/>
      <c r="F68" s="232"/>
      <c r="G68" s="20"/>
      <c r="H68" s="87"/>
      <c r="I68" s="87"/>
    </row>
    <row r="69" spans="1:9" s="1" customFormat="1" ht="15" customHeight="1" x14ac:dyDescent="0.3">
      <c r="A69" s="20"/>
      <c r="B69" s="204" t="s">
        <v>90</v>
      </c>
      <c r="C69" s="83"/>
      <c r="D69" s="83"/>
      <c r="E69" s="83"/>
      <c r="F69" s="87"/>
      <c r="G69" s="20"/>
      <c r="H69" s="87"/>
      <c r="I69" s="87"/>
    </row>
    <row r="70" spans="1:9" s="1" customFormat="1" ht="15" customHeight="1" x14ac:dyDescent="0.3">
      <c r="A70" s="20"/>
      <c r="B70" s="27"/>
      <c r="C70" s="83"/>
      <c r="D70" s="83"/>
      <c r="E70" s="83"/>
      <c r="F70" s="87"/>
      <c r="G70" s="20"/>
      <c r="H70" s="87"/>
      <c r="I70" s="87"/>
    </row>
    <row r="71" spans="1:9" s="1" customFormat="1" ht="15" customHeight="1" x14ac:dyDescent="0.2">
      <c r="A71" s="20"/>
      <c r="B71" s="160" t="s">
        <v>444</v>
      </c>
      <c r="C71" s="218" t="s">
        <v>302</v>
      </c>
      <c r="D71" s="218" t="s">
        <v>306</v>
      </c>
      <c r="E71" s="214" t="s">
        <v>310</v>
      </c>
      <c r="F71" s="87"/>
      <c r="G71" s="20"/>
      <c r="H71" s="87"/>
      <c r="I71" s="87"/>
    </row>
    <row r="72" spans="1:9" s="1" customFormat="1" ht="60.75" customHeight="1" x14ac:dyDescent="0.2">
      <c r="A72" s="20"/>
      <c r="B72" s="309" t="s">
        <v>301</v>
      </c>
      <c r="C72" s="303" t="s">
        <v>708</v>
      </c>
      <c r="D72" s="303" t="s">
        <v>709</v>
      </c>
      <c r="E72" s="304" t="s">
        <v>710</v>
      </c>
      <c r="F72" s="87"/>
      <c r="G72" s="20"/>
      <c r="H72" s="87"/>
      <c r="I72" s="87"/>
    </row>
    <row r="73" spans="1:9" s="1" customFormat="1" ht="15" customHeight="1" x14ac:dyDescent="0.2">
      <c r="A73" s="20"/>
      <c r="B73" s="310" t="s">
        <v>711</v>
      </c>
      <c r="C73" s="303">
        <f>C57</f>
        <v>342</v>
      </c>
      <c r="D73" s="306">
        <f>D57</f>
        <v>665</v>
      </c>
      <c r="E73" s="307">
        <f>E57</f>
        <v>567.79999999999995</v>
      </c>
      <c r="F73" s="87"/>
      <c r="G73" s="20"/>
      <c r="H73" s="87"/>
      <c r="I73" s="87"/>
    </row>
    <row r="74" spans="1:9" s="1" customFormat="1" ht="33.950000000000003" customHeight="1" x14ac:dyDescent="0.2">
      <c r="A74" s="20"/>
      <c r="B74" s="310" t="s">
        <v>712</v>
      </c>
      <c r="C74" s="303" t="s">
        <v>713</v>
      </c>
      <c r="D74" s="306" t="s">
        <v>713</v>
      </c>
      <c r="E74" s="304" t="s">
        <v>713</v>
      </c>
      <c r="F74" s="87"/>
      <c r="G74" s="20"/>
      <c r="H74" s="87"/>
      <c r="I74" s="87"/>
    </row>
    <row r="75" spans="1:9" s="1" customFormat="1" ht="15" customHeight="1" x14ac:dyDescent="0.2">
      <c r="A75" s="20"/>
      <c r="B75" s="310" t="s">
        <v>714</v>
      </c>
      <c r="C75" s="303" t="s">
        <v>527</v>
      </c>
      <c r="D75" s="306" t="s">
        <v>527</v>
      </c>
      <c r="E75" s="304" t="s">
        <v>609</v>
      </c>
      <c r="F75" s="87"/>
      <c r="G75" s="20"/>
      <c r="H75" s="87"/>
      <c r="I75" s="87"/>
    </row>
    <row r="76" spans="1:9" s="1" customFormat="1" ht="15" customHeight="1" x14ac:dyDescent="0.2">
      <c r="A76" s="20"/>
      <c r="B76" s="310" t="s">
        <v>715</v>
      </c>
      <c r="C76" s="303" t="s">
        <v>291</v>
      </c>
      <c r="D76" s="306" t="s">
        <v>291</v>
      </c>
      <c r="E76" s="304" t="s">
        <v>716</v>
      </c>
      <c r="F76" s="87"/>
      <c r="G76" s="20"/>
      <c r="H76" s="87"/>
      <c r="I76" s="87"/>
    </row>
    <row r="77" spans="1:9" s="1" customFormat="1" ht="15" customHeight="1" x14ac:dyDescent="0.2">
      <c r="A77" s="20"/>
      <c r="B77" s="310" t="s">
        <v>717</v>
      </c>
      <c r="C77" s="303" t="s">
        <v>291</v>
      </c>
      <c r="D77" s="306" t="s">
        <v>291</v>
      </c>
      <c r="E77" s="304" t="s">
        <v>718</v>
      </c>
      <c r="F77" s="87"/>
      <c r="G77" s="20"/>
      <c r="H77" s="87"/>
      <c r="I77" s="87"/>
    </row>
    <row r="78" spans="1:9" s="1" customFormat="1" ht="45" customHeight="1" x14ac:dyDescent="0.2">
      <c r="A78" s="20"/>
      <c r="B78" s="685" t="s">
        <v>719</v>
      </c>
      <c r="C78" s="685"/>
      <c r="D78" s="685"/>
      <c r="E78" s="685"/>
      <c r="F78" s="87"/>
      <c r="G78" s="20"/>
      <c r="H78" s="87"/>
      <c r="I78" s="87"/>
    </row>
    <row r="79" spans="1:9" s="1" customFormat="1" ht="15" customHeight="1" x14ac:dyDescent="0.3">
      <c r="A79" s="20"/>
      <c r="B79" s="27"/>
      <c r="C79" s="83"/>
      <c r="D79" s="83"/>
      <c r="E79" s="83"/>
      <c r="F79" s="87"/>
      <c r="G79" s="20"/>
      <c r="H79" s="87"/>
      <c r="I79" s="87"/>
    </row>
    <row r="80" spans="1:9" s="1" customFormat="1" ht="15" customHeight="1" x14ac:dyDescent="0.3">
      <c r="A80" s="20"/>
      <c r="B80" s="206" t="s">
        <v>720</v>
      </c>
      <c r="C80" s="206"/>
      <c r="D80" s="206"/>
      <c r="E80" s="206"/>
      <c r="F80" s="232"/>
      <c r="G80" s="20"/>
      <c r="H80" s="87"/>
      <c r="I80" s="87"/>
    </row>
    <row r="81" spans="1:9" s="1" customFormat="1" ht="15" customHeight="1" x14ac:dyDescent="0.3">
      <c r="A81" s="20"/>
      <c r="B81" s="204" t="s">
        <v>92</v>
      </c>
      <c r="C81" s="83"/>
      <c r="D81" s="83"/>
      <c r="E81" s="83"/>
      <c r="F81" s="87"/>
      <c r="G81" s="20"/>
      <c r="H81" s="87"/>
      <c r="I81" s="87"/>
    </row>
    <row r="82" spans="1:9" s="1" customFormat="1" ht="15" customHeight="1" x14ac:dyDescent="0.3">
      <c r="A82" s="20"/>
      <c r="B82" s="27"/>
      <c r="C82" s="83"/>
      <c r="D82" s="83"/>
      <c r="E82" s="83"/>
      <c r="F82" s="87"/>
      <c r="G82" s="20"/>
      <c r="H82" s="87"/>
      <c r="I82" s="87"/>
    </row>
    <row r="83" spans="1:9" s="1" customFormat="1" ht="15" customHeight="1" x14ac:dyDescent="0.3">
      <c r="A83" s="20"/>
      <c r="B83" s="213" t="s">
        <v>444</v>
      </c>
      <c r="C83" s="311" t="s">
        <v>445</v>
      </c>
      <c r="D83" s="83"/>
      <c r="E83" s="83"/>
      <c r="F83" s="87"/>
      <c r="G83" s="20"/>
      <c r="H83" s="87"/>
      <c r="I83" s="87"/>
    </row>
    <row r="84" spans="1:9" s="1" customFormat="1" ht="105" customHeight="1" x14ac:dyDescent="0.3">
      <c r="A84" s="20"/>
      <c r="B84" s="181" t="s">
        <v>721</v>
      </c>
      <c r="C84" s="312" t="s">
        <v>722</v>
      </c>
      <c r="D84" s="83"/>
      <c r="E84" s="83"/>
      <c r="F84" s="87"/>
      <c r="G84" s="20"/>
      <c r="H84" s="87"/>
      <c r="I84" s="87"/>
    </row>
    <row r="85" spans="1:9" s="1" customFormat="1" ht="35.1" customHeight="1" x14ac:dyDescent="0.3">
      <c r="A85" s="20"/>
      <c r="B85" s="181" t="s">
        <v>723</v>
      </c>
      <c r="C85" s="247" t="s">
        <v>291</v>
      </c>
      <c r="D85" s="83"/>
      <c r="E85" s="83"/>
      <c r="F85" s="87"/>
      <c r="G85" s="20"/>
      <c r="H85" s="87"/>
      <c r="I85" s="87"/>
    </row>
    <row r="86" spans="1:9" s="1" customFormat="1" ht="35.1" customHeight="1" x14ac:dyDescent="0.3">
      <c r="A86" s="20"/>
      <c r="B86" s="181" t="s">
        <v>724</v>
      </c>
      <c r="C86" s="312">
        <v>0</v>
      </c>
      <c r="D86" s="83"/>
      <c r="E86" s="83"/>
      <c r="F86" s="87"/>
      <c r="G86" s="20"/>
      <c r="H86" s="87"/>
      <c r="I86" s="87"/>
    </row>
    <row r="87" spans="1:9" s="1" customFormat="1" ht="35.1" customHeight="1" x14ac:dyDescent="0.3">
      <c r="A87" s="20"/>
      <c r="B87" s="181" t="s">
        <v>725</v>
      </c>
      <c r="C87" s="247" t="s">
        <v>291</v>
      </c>
      <c r="D87" s="83"/>
      <c r="E87" s="83"/>
      <c r="F87" s="87"/>
      <c r="G87" s="20"/>
      <c r="H87" s="87"/>
      <c r="I87" s="87"/>
    </row>
    <row r="88" spans="1:9" s="1" customFormat="1" ht="169.5" customHeight="1" x14ac:dyDescent="0.3">
      <c r="A88" s="20"/>
      <c r="B88" s="685" t="s">
        <v>726</v>
      </c>
      <c r="C88" s="685"/>
      <c r="D88" s="83"/>
      <c r="E88" s="83"/>
      <c r="F88" s="87"/>
      <c r="G88" s="20"/>
      <c r="H88" s="87"/>
      <c r="I88" s="87"/>
    </row>
    <row r="89" spans="1:9" s="1" customFormat="1" ht="15" customHeight="1" x14ac:dyDescent="0.3">
      <c r="A89" s="20"/>
      <c r="B89" s="27"/>
      <c r="C89" s="83"/>
      <c r="D89" s="83"/>
      <c r="E89" s="83"/>
      <c r="F89" s="87"/>
      <c r="G89" s="20"/>
      <c r="H89" s="87"/>
      <c r="I89" s="87"/>
    </row>
    <row r="90" spans="1:9" s="1" customFormat="1" ht="15" customHeight="1" x14ac:dyDescent="0.3">
      <c r="A90" s="20"/>
      <c r="B90" s="206" t="s">
        <v>93</v>
      </c>
      <c r="C90" s="206"/>
      <c r="D90" s="206"/>
      <c r="E90" s="206"/>
      <c r="F90" s="232"/>
      <c r="G90" s="20"/>
      <c r="H90" s="87"/>
      <c r="I90" s="87"/>
    </row>
    <row r="91" spans="1:9" s="1" customFormat="1" ht="15" customHeight="1" x14ac:dyDescent="0.3">
      <c r="A91" s="20"/>
      <c r="B91" s="204" t="s">
        <v>94</v>
      </c>
      <c r="C91" s="83"/>
      <c r="D91" s="83"/>
      <c r="E91" s="83"/>
      <c r="F91" s="87"/>
      <c r="G91" s="20"/>
      <c r="H91" s="87"/>
      <c r="I91" s="87"/>
    </row>
    <row r="92" spans="1:9" s="1" customFormat="1" ht="15" customHeight="1" x14ac:dyDescent="0.3">
      <c r="A92" s="20"/>
      <c r="B92" s="27"/>
      <c r="C92" s="83"/>
      <c r="D92" s="83"/>
      <c r="E92" s="83"/>
      <c r="F92" s="87"/>
      <c r="G92" s="20"/>
      <c r="H92" s="87"/>
      <c r="I92" s="87"/>
    </row>
    <row r="93" spans="1:9" s="1" customFormat="1" ht="15" customHeight="1" x14ac:dyDescent="0.2">
      <c r="A93" s="20"/>
      <c r="B93" s="248" t="s">
        <v>444</v>
      </c>
      <c r="C93" s="159" t="s">
        <v>302</v>
      </c>
      <c r="D93" s="159" t="s">
        <v>306</v>
      </c>
      <c r="E93" s="317" t="s">
        <v>310</v>
      </c>
      <c r="F93" s="87"/>
      <c r="G93" s="20"/>
      <c r="H93" s="87"/>
      <c r="I93" s="87"/>
    </row>
    <row r="94" spans="1:9" s="1" customFormat="1" ht="15" customHeight="1" x14ac:dyDescent="0.2">
      <c r="A94" s="20"/>
      <c r="B94" s="277" t="s">
        <v>727</v>
      </c>
      <c r="C94" s="318"/>
      <c r="D94" s="318"/>
      <c r="E94" s="318"/>
      <c r="F94" s="87"/>
      <c r="G94" s="20"/>
      <c r="H94" s="87"/>
      <c r="I94" s="87"/>
    </row>
    <row r="95" spans="1:9" s="1" customFormat="1" ht="15" customHeight="1" x14ac:dyDescent="0.2">
      <c r="A95" s="20"/>
      <c r="B95" s="313" t="s">
        <v>728</v>
      </c>
      <c r="C95" s="316">
        <f>C73</f>
        <v>342</v>
      </c>
      <c r="D95" s="316">
        <f>D73</f>
        <v>665</v>
      </c>
      <c r="E95" s="316">
        <f>E73</f>
        <v>567.79999999999995</v>
      </c>
      <c r="F95" s="87"/>
      <c r="G95" s="20"/>
      <c r="H95" s="87"/>
      <c r="I95" s="87"/>
    </row>
    <row r="96" spans="1:9" s="1" customFormat="1" ht="15" customHeight="1" x14ac:dyDescent="0.2">
      <c r="A96" s="20"/>
      <c r="B96" s="314" t="s">
        <v>729</v>
      </c>
      <c r="C96" s="315">
        <v>2009</v>
      </c>
      <c r="D96" s="315">
        <v>2005</v>
      </c>
      <c r="E96" s="315">
        <v>2004</v>
      </c>
      <c r="F96" s="87"/>
      <c r="G96" s="20"/>
      <c r="H96" s="87"/>
      <c r="I96" s="87"/>
    </row>
    <row r="97" spans="1:9" s="1" customFormat="1" ht="15" customHeight="1" x14ac:dyDescent="0.2">
      <c r="A97" s="20"/>
      <c r="B97" s="314" t="s">
        <v>730</v>
      </c>
      <c r="C97" s="315" t="s">
        <v>731</v>
      </c>
      <c r="D97" s="315" t="s">
        <v>732</v>
      </c>
      <c r="E97" s="315" t="s">
        <v>733</v>
      </c>
      <c r="F97" s="87"/>
      <c r="G97" s="20"/>
      <c r="H97" s="87"/>
      <c r="I97" s="87"/>
    </row>
    <row r="98" spans="1:9" s="1" customFormat="1" ht="15" customHeight="1" x14ac:dyDescent="0.2">
      <c r="A98" s="20"/>
      <c r="B98" s="319" t="s">
        <v>734</v>
      </c>
      <c r="C98" s="320" t="s">
        <v>735</v>
      </c>
      <c r="D98" s="320" t="s">
        <v>736</v>
      </c>
      <c r="E98" s="320" t="s">
        <v>733</v>
      </c>
      <c r="F98" s="87"/>
      <c r="G98" s="20"/>
      <c r="H98" s="87"/>
      <c r="I98" s="87"/>
    </row>
    <row r="99" spans="1:9" s="1" customFormat="1" ht="39.950000000000003" customHeight="1" x14ac:dyDescent="0.2">
      <c r="A99" s="20"/>
      <c r="B99" s="277" t="s">
        <v>737</v>
      </c>
      <c r="C99" s="318"/>
      <c r="D99" s="318"/>
      <c r="E99" s="318"/>
      <c r="F99" s="87"/>
      <c r="G99" s="20"/>
      <c r="H99" s="87"/>
      <c r="I99" s="87"/>
    </row>
    <row r="100" spans="1:9" s="1" customFormat="1" ht="15" customHeight="1" x14ac:dyDescent="0.2">
      <c r="A100" s="20"/>
      <c r="B100" s="313" t="s">
        <v>728</v>
      </c>
      <c r="C100" s="321" t="s">
        <v>617</v>
      </c>
      <c r="D100" s="321" t="s">
        <v>617</v>
      </c>
      <c r="E100" s="321">
        <v>0</v>
      </c>
      <c r="F100" s="87"/>
      <c r="G100" s="20"/>
      <c r="H100" s="87"/>
      <c r="I100" s="87"/>
    </row>
    <row r="101" spans="1:9" s="1" customFormat="1" ht="15" customHeight="1" x14ac:dyDescent="0.2">
      <c r="A101" s="20"/>
      <c r="B101" s="314" t="s">
        <v>730</v>
      </c>
      <c r="C101" s="315" t="s">
        <v>617</v>
      </c>
      <c r="D101" s="315" t="s">
        <v>617</v>
      </c>
      <c r="E101" s="315" t="s">
        <v>291</v>
      </c>
      <c r="F101" s="87"/>
      <c r="G101" s="20"/>
      <c r="H101" s="87"/>
      <c r="I101" s="87"/>
    </row>
    <row r="102" spans="1:9" s="1" customFormat="1" ht="15" customHeight="1" x14ac:dyDescent="0.2">
      <c r="A102" s="20"/>
      <c r="B102" s="319" t="s">
        <v>734</v>
      </c>
      <c r="C102" s="320" t="s">
        <v>617</v>
      </c>
      <c r="D102" s="320" t="s">
        <v>617</v>
      </c>
      <c r="E102" s="320" t="s">
        <v>291</v>
      </c>
      <c r="F102" s="87"/>
      <c r="G102" s="20"/>
      <c r="H102" s="87"/>
      <c r="I102" s="87"/>
    </row>
    <row r="103" spans="1:9" s="1" customFormat="1" ht="15" customHeight="1" x14ac:dyDescent="0.2">
      <c r="A103" s="20"/>
      <c r="B103" s="277" t="s">
        <v>738</v>
      </c>
      <c r="C103" s="318"/>
      <c r="D103" s="318"/>
      <c r="E103" s="318"/>
      <c r="F103" s="87"/>
      <c r="G103" s="20"/>
      <c r="H103" s="87"/>
      <c r="I103" s="87"/>
    </row>
    <row r="104" spans="1:9" s="1" customFormat="1" ht="15" customHeight="1" x14ac:dyDescent="0.2">
      <c r="A104" s="20"/>
      <c r="B104" s="322" t="s">
        <v>739</v>
      </c>
      <c r="C104" s="321" t="s">
        <v>291</v>
      </c>
      <c r="D104" s="321" t="s">
        <v>291</v>
      </c>
      <c r="E104" s="321" t="s">
        <v>291</v>
      </c>
      <c r="F104" s="87"/>
      <c r="G104" s="20"/>
      <c r="H104" s="87"/>
      <c r="I104" s="87"/>
    </row>
    <row r="105" spans="1:9" s="1" customFormat="1" ht="15" customHeight="1" x14ac:dyDescent="0.2">
      <c r="A105" s="20"/>
      <c r="B105" s="323" t="s">
        <v>740</v>
      </c>
      <c r="C105" s="315" t="s">
        <v>402</v>
      </c>
      <c r="D105" s="315" t="s">
        <v>402</v>
      </c>
      <c r="E105" s="315" t="s">
        <v>402</v>
      </c>
      <c r="F105" s="87"/>
      <c r="G105" s="20"/>
      <c r="H105" s="87"/>
      <c r="I105" s="87"/>
    </row>
    <row r="106" spans="1:9" s="1" customFormat="1" ht="15" customHeight="1" x14ac:dyDescent="0.2">
      <c r="A106" s="20"/>
      <c r="B106" s="325" t="s">
        <v>741</v>
      </c>
      <c r="C106" s="320" t="s">
        <v>402</v>
      </c>
      <c r="D106" s="320" t="s">
        <v>402</v>
      </c>
      <c r="E106" s="320" t="s">
        <v>402</v>
      </c>
      <c r="F106" s="87"/>
      <c r="G106" s="20"/>
      <c r="H106" s="87"/>
      <c r="I106" s="87"/>
    </row>
    <row r="107" spans="1:9" s="1" customFormat="1" ht="15" customHeight="1" x14ac:dyDescent="0.2">
      <c r="A107" s="20"/>
      <c r="B107" s="277" t="s">
        <v>514</v>
      </c>
      <c r="C107" s="318"/>
      <c r="D107" s="318"/>
      <c r="E107" s="318"/>
      <c r="F107" s="87"/>
      <c r="G107" s="20"/>
      <c r="H107" s="87"/>
      <c r="I107" s="87"/>
    </row>
    <row r="108" spans="1:9" s="1" customFormat="1" ht="15" customHeight="1" x14ac:dyDescent="0.2">
      <c r="A108" s="20"/>
      <c r="B108" s="326" t="s">
        <v>742</v>
      </c>
      <c r="C108" s="327" t="s">
        <v>743</v>
      </c>
      <c r="D108" s="327" t="s">
        <v>743</v>
      </c>
      <c r="E108" s="327" t="s">
        <v>743</v>
      </c>
      <c r="F108" s="87"/>
      <c r="G108" s="20"/>
      <c r="H108" s="87"/>
      <c r="I108" s="87"/>
    </row>
    <row r="109" spans="1:9" s="1" customFormat="1" ht="15" customHeight="1" x14ac:dyDescent="0.2">
      <c r="A109" s="20"/>
      <c r="B109" s="277" t="s">
        <v>744</v>
      </c>
      <c r="C109" s="318"/>
      <c r="D109" s="318"/>
      <c r="E109" s="318"/>
      <c r="F109" s="87"/>
      <c r="G109" s="20"/>
      <c r="H109" s="87"/>
      <c r="I109" s="87"/>
    </row>
    <row r="110" spans="1:9" s="1" customFormat="1" ht="15" customHeight="1" x14ac:dyDescent="0.2">
      <c r="A110" s="20"/>
      <c r="B110" s="328" t="s">
        <v>745</v>
      </c>
      <c r="C110" s="321" t="s">
        <v>617</v>
      </c>
      <c r="D110" s="321" t="s">
        <v>617</v>
      </c>
      <c r="E110" s="321" t="s">
        <v>746</v>
      </c>
      <c r="F110" s="87"/>
      <c r="G110" s="20"/>
      <c r="H110" s="87"/>
      <c r="I110" s="87"/>
    </row>
    <row r="111" spans="1:9" s="1" customFormat="1" ht="15" customHeight="1" x14ac:dyDescent="0.2">
      <c r="A111" s="20"/>
      <c r="B111" s="323" t="s">
        <v>740</v>
      </c>
      <c r="C111" s="315"/>
      <c r="D111" s="315"/>
      <c r="E111" s="315" t="s">
        <v>747</v>
      </c>
      <c r="F111" s="87"/>
      <c r="G111" s="20"/>
      <c r="H111" s="87"/>
      <c r="I111" s="87"/>
    </row>
    <row r="112" spans="1:9" s="1" customFormat="1" ht="15" customHeight="1" x14ac:dyDescent="0.2">
      <c r="A112" s="20"/>
      <c r="B112" s="328" t="s">
        <v>748</v>
      </c>
      <c r="C112" s="315"/>
      <c r="D112" s="315"/>
      <c r="E112" s="315" t="s">
        <v>749</v>
      </c>
      <c r="F112" s="87"/>
      <c r="G112" s="20"/>
      <c r="H112" s="87"/>
      <c r="I112" s="87"/>
    </row>
    <row r="113" spans="1:9" s="1" customFormat="1" ht="15" customHeight="1" x14ac:dyDescent="0.2">
      <c r="A113" s="20"/>
      <c r="B113" s="323" t="s">
        <v>740</v>
      </c>
      <c r="C113" s="315"/>
      <c r="D113" s="315"/>
      <c r="E113" s="315" t="s">
        <v>750</v>
      </c>
      <c r="F113" s="87"/>
      <c r="G113" s="20"/>
      <c r="H113" s="87"/>
      <c r="I113" s="87"/>
    </row>
    <row r="114" spans="1:9" s="1" customFormat="1" ht="15" customHeight="1" x14ac:dyDescent="0.2">
      <c r="A114" s="20"/>
      <c r="B114" s="329" t="s">
        <v>751</v>
      </c>
      <c r="C114" s="315"/>
      <c r="D114" s="315"/>
      <c r="E114" s="315" t="s">
        <v>752</v>
      </c>
      <c r="F114" s="87"/>
      <c r="G114" s="20"/>
      <c r="H114" s="87"/>
      <c r="I114" s="87"/>
    </row>
    <row r="115" spans="1:9" s="1" customFormat="1" ht="15" customHeight="1" x14ac:dyDescent="0.2">
      <c r="A115" s="20"/>
      <c r="B115" s="323" t="s">
        <v>740</v>
      </c>
      <c r="C115" s="315"/>
      <c r="D115" s="315"/>
      <c r="E115" s="315" t="s">
        <v>753</v>
      </c>
      <c r="F115" s="87"/>
      <c r="G115" s="20"/>
      <c r="H115" s="87"/>
      <c r="I115" s="87"/>
    </row>
    <row r="116" spans="1:9" s="1" customFormat="1" ht="15" customHeight="1" x14ac:dyDescent="0.2">
      <c r="A116" s="20"/>
      <c r="B116" s="328" t="s">
        <v>754</v>
      </c>
      <c r="C116" s="315"/>
      <c r="D116" s="315"/>
      <c r="E116" s="315" t="s">
        <v>755</v>
      </c>
      <c r="F116" s="87"/>
      <c r="G116" s="20"/>
      <c r="H116" s="87"/>
      <c r="I116" s="87"/>
    </row>
    <row r="117" spans="1:9" s="1" customFormat="1" ht="15" customHeight="1" x14ac:dyDescent="0.2">
      <c r="A117" s="20"/>
      <c r="B117" s="323" t="s">
        <v>740</v>
      </c>
      <c r="C117" s="315"/>
      <c r="D117" s="315"/>
      <c r="E117" s="315" t="s">
        <v>756</v>
      </c>
      <c r="F117" s="87"/>
      <c r="G117" s="20"/>
      <c r="H117" s="87"/>
      <c r="I117" s="87"/>
    </row>
    <row r="118" spans="1:9" s="1" customFormat="1" ht="15" customHeight="1" x14ac:dyDescent="0.2">
      <c r="A118" s="20"/>
      <c r="B118" s="328" t="s">
        <v>757</v>
      </c>
      <c r="C118" s="315"/>
      <c r="D118" s="315"/>
      <c r="E118" s="315" t="s">
        <v>758</v>
      </c>
      <c r="F118" s="87"/>
      <c r="G118" s="20"/>
      <c r="H118" s="87"/>
      <c r="I118" s="87"/>
    </row>
    <row r="119" spans="1:9" s="1" customFormat="1" ht="15" customHeight="1" x14ac:dyDescent="0.2">
      <c r="A119" s="20"/>
      <c r="B119" s="325" t="s">
        <v>740</v>
      </c>
      <c r="C119" s="320"/>
      <c r="D119" s="320"/>
      <c r="E119" s="320" t="s">
        <v>759</v>
      </c>
      <c r="F119" s="87"/>
      <c r="G119" s="20"/>
      <c r="H119" s="87"/>
      <c r="I119" s="87"/>
    </row>
    <row r="120" spans="1:9" s="1" customFormat="1" ht="15" customHeight="1" x14ac:dyDescent="0.2">
      <c r="A120" s="20"/>
      <c r="B120" s="277" t="s">
        <v>760</v>
      </c>
      <c r="C120" s="318"/>
      <c r="D120" s="318"/>
      <c r="E120" s="318"/>
      <c r="F120" s="87"/>
      <c r="G120" s="20"/>
      <c r="H120" s="87"/>
      <c r="I120" s="87"/>
    </row>
    <row r="121" spans="1:9" s="1" customFormat="1" ht="39.950000000000003" customHeight="1" x14ac:dyDescent="0.2">
      <c r="A121" s="20"/>
      <c r="B121" s="330" t="s">
        <v>761</v>
      </c>
      <c r="C121" s="331" t="s">
        <v>291</v>
      </c>
      <c r="D121" s="332" t="s">
        <v>291</v>
      </c>
      <c r="E121" s="321" t="s">
        <v>291</v>
      </c>
      <c r="F121" s="31"/>
      <c r="G121" s="31"/>
      <c r="H121" s="31"/>
      <c r="I121" s="31"/>
    </row>
    <row r="122" spans="1:9" s="1" customFormat="1" ht="15" customHeight="1" x14ac:dyDescent="0.2">
      <c r="A122" s="20"/>
      <c r="B122" s="99"/>
      <c r="C122" s="41"/>
      <c r="D122" s="28"/>
      <c r="E122" s="28"/>
      <c r="F122" s="31"/>
      <c r="G122" s="31"/>
      <c r="H122" s="31"/>
      <c r="I122" s="31"/>
    </row>
    <row r="123" spans="1:9" s="1" customFormat="1" ht="15" customHeight="1" x14ac:dyDescent="0.3">
      <c r="A123" s="20"/>
      <c r="B123" s="206" t="s">
        <v>95</v>
      </c>
      <c r="C123" s="333"/>
      <c r="D123" s="334"/>
      <c r="E123" s="335"/>
      <c r="F123" s="335"/>
      <c r="G123" s="7"/>
      <c r="H123" s="7"/>
      <c r="I123" s="7"/>
    </row>
    <row r="124" spans="1:9" s="1" customFormat="1" ht="15" customHeight="1" x14ac:dyDescent="0.2">
      <c r="A124" s="20"/>
      <c r="B124" s="204" t="s">
        <v>96</v>
      </c>
      <c r="C124" s="100"/>
      <c r="D124" s="88"/>
      <c r="E124" s="70"/>
      <c r="F124" s="70"/>
      <c r="G124" s="7"/>
      <c r="H124" s="7"/>
      <c r="I124" s="7"/>
    </row>
    <row r="125" spans="1:9" s="1" customFormat="1" ht="15" customHeight="1" x14ac:dyDescent="0.2">
      <c r="A125" s="20"/>
      <c r="B125" s="715"/>
      <c r="C125" s="715"/>
      <c r="D125" s="88"/>
      <c r="E125" s="70"/>
      <c r="F125" s="70"/>
      <c r="G125" s="7"/>
      <c r="H125" s="7"/>
      <c r="I125" s="7"/>
    </row>
    <row r="126" spans="1:9" s="1" customFormat="1" ht="15" customHeight="1" x14ac:dyDescent="0.2">
      <c r="A126" s="20"/>
      <c r="B126" s="160" t="s">
        <v>762</v>
      </c>
      <c r="C126" s="163" t="s">
        <v>302</v>
      </c>
      <c r="D126" s="163" t="s">
        <v>306</v>
      </c>
      <c r="E126" s="222" t="s">
        <v>310</v>
      </c>
      <c r="F126" s="70"/>
      <c r="G126" s="7"/>
      <c r="H126" s="7"/>
      <c r="I126" s="7"/>
    </row>
    <row r="127" spans="1:9" s="1" customFormat="1" ht="15" customHeight="1" x14ac:dyDescent="0.2">
      <c r="A127" s="20"/>
      <c r="B127" s="336" t="s">
        <v>763</v>
      </c>
      <c r="C127" s="321" t="s">
        <v>617</v>
      </c>
      <c r="D127" s="321" t="s">
        <v>617</v>
      </c>
      <c r="E127" s="321" t="s">
        <v>764</v>
      </c>
      <c r="F127" s="70"/>
      <c r="G127" s="7"/>
      <c r="H127" s="7"/>
      <c r="I127" s="7"/>
    </row>
    <row r="128" spans="1:9" s="1" customFormat="1" ht="15" customHeight="1" x14ac:dyDescent="0.2">
      <c r="A128" s="20"/>
      <c r="B128" s="337" t="s">
        <v>765</v>
      </c>
      <c r="C128" s="315"/>
      <c r="D128" s="315"/>
      <c r="E128" s="315">
        <v>5444.6</v>
      </c>
      <c r="F128" s="70"/>
      <c r="G128" s="7"/>
      <c r="H128" s="7"/>
      <c r="I128" s="7"/>
    </row>
    <row r="129" spans="1:9" s="1" customFormat="1" ht="15" customHeight="1" x14ac:dyDescent="0.2">
      <c r="A129" s="20"/>
      <c r="B129" s="337" t="s">
        <v>766</v>
      </c>
      <c r="C129" s="315"/>
      <c r="D129" s="315"/>
      <c r="E129" s="315"/>
      <c r="F129" s="70"/>
      <c r="G129" s="7"/>
      <c r="H129" s="7"/>
      <c r="I129" s="7"/>
    </row>
    <row r="130" spans="1:9" s="1" customFormat="1" ht="36" customHeight="1" x14ac:dyDescent="0.2">
      <c r="A130" s="20"/>
      <c r="B130" s="338" t="s">
        <v>767</v>
      </c>
      <c r="C130" s="315"/>
      <c r="D130" s="315"/>
      <c r="E130" s="315" t="s">
        <v>768</v>
      </c>
      <c r="F130" s="70"/>
      <c r="G130" s="7"/>
      <c r="H130" s="7"/>
      <c r="I130" s="7"/>
    </row>
    <row r="131" spans="1:9" s="1" customFormat="1" ht="54.95" customHeight="1" x14ac:dyDescent="0.2">
      <c r="A131" s="20"/>
      <c r="B131" s="338" t="s">
        <v>769</v>
      </c>
      <c r="C131" s="315"/>
      <c r="D131" s="315"/>
      <c r="E131" s="315" t="s">
        <v>770</v>
      </c>
      <c r="F131" s="70"/>
      <c r="G131" s="7"/>
      <c r="H131" s="7"/>
      <c r="I131" s="7"/>
    </row>
    <row r="132" spans="1:9" s="1" customFormat="1" ht="15" customHeight="1" x14ac:dyDescent="0.2">
      <c r="A132" s="20"/>
      <c r="B132" s="72"/>
      <c r="C132" s="100"/>
      <c r="D132" s="88"/>
      <c r="E132" s="70"/>
      <c r="F132" s="70"/>
      <c r="G132" s="7"/>
      <c r="H132" s="7"/>
      <c r="I132" s="7"/>
    </row>
    <row r="133" spans="1:9" s="1" customFormat="1" ht="15" customHeight="1" x14ac:dyDescent="0.3">
      <c r="A133" s="20"/>
      <c r="B133" s="206" t="s">
        <v>97</v>
      </c>
      <c r="C133" s="333"/>
      <c r="D133" s="339"/>
      <c r="E133" s="340"/>
      <c r="F133" s="340"/>
      <c r="G133" s="7"/>
      <c r="H133" s="7"/>
      <c r="I133" s="7"/>
    </row>
    <row r="134" spans="1:9" s="1" customFormat="1" ht="15" customHeight="1" x14ac:dyDescent="0.2">
      <c r="A134" s="20"/>
      <c r="B134" s="204" t="s">
        <v>98</v>
      </c>
      <c r="C134" s="100"/>
      <c r="D134" s="88"/>
      <c r="E134" s="70"/>
      <c r="F134" s="70"/>
      <c r="G134" s="7"/>
      <c r="H134" s="7"/>
      <c r="I134" s="7"/>
    </row>
    <row r="135" spans="1:9" s="1" customFormat="1" ht="15" customHeight="1" x14ac:dyDescent="0.2">
      <c r="A135" s="20"/>
      <c r="B135" s="72"/>
      <c r="C135" s="100"/>
      <c r="D135" s="88"/>
      <c r="E135" s="70"/>
      <c r="F135" s="70"/>
      <c r="G135" s="7"/>
      <c r="H135" s="7"/>
      <c r="I135" s="7"/>
    </row>
    <row r="136" spans="1:9" s="1" customFormat="1" ht="15" customHeight="1" x14ac:dyDescent="0.2">
      <c r="A136" s="20"/>
      <c r="B136" s="160" t="s">
        <v>771</v>
      </c>
      <c r="C136" s="222" t="s">
        <v>445</v>
      </c>
      <c r="D136" s="88"/>
      <c r="E136" s="70"/>
      <c r="F136" s="70"/>
      <c r="G136" s="7"/>
      <c r="H136" s="7"/>
      <c r="I136" s="7"/>
    </row>
    <row r="137" spans="1:9" s="1" customFormat="1" ht="290.10000000000002" customHeight="1" x14ac:dyDescent="0.2">
      <c r="A137" s="20"/>
      <c r="B137" s="321" t="s">
        <v>772</v>
      </c>
      <c r="C137" s="321" t="s">
        <v>773</v>
      </c>
      <c r="D137" s="26"/>
      <c r="E137" s="70"/>
      <c r="F137" s="70"/>
      <c r="G137" s="7"/>
      <c r="H137" s="7"/>
      <c r="I137" s="7"/>
    </row>
    <row r="138" spans="1:9" s="1" customFormat="1" ht="30" customHeight="1" x14ac:dyDescent="0.2">
      <c r="A138" s="20"/>
      <c r="B138" s="315" t="s">
        <v>774</v>
      </c>
      <c r="C138" s="315" t="s">
        <v>775</v>
      </c>
      <c r="D138" s="80"/>
      <c r="E138" s="80"/>
      <c r="F138" s="80"/>
      <c r="G138" s="7"/>
      <c r="H138" s="7"/>
      <c r="I138" s="7"/>
    </row>
    <row r="139" spans="1:9" s="1" customFormat="1" ht="15" customHeight="1" x14ac:dyDescent="0.2">
      <c r="A139" s="20"/>
      <c r="B139" s="8"/>
      <c r="C139" s="8"/>
      <c r="D139" s="8"/>
      <c r="E139" s="8"/>
      <c r="F139" s="8"/>
      <c r="G139" s="20"/>
      <c r="H139" s="20"/>
    </row>
    <row r="140" spans="1:9" s="1" customFormat="1" ht="15" customHeight="1" x14ac:dyDescent="0.2">
      <c r="A140" s="20"/>
      <c r="B140" s="25"/>
      <c r="C140" s="36"/>
      <c r="D140" s="36"/>
      <c r="E140" s="36"/>
      <c r="F140" s="36"/>
      <c r="G140" s="20"/>
      <c r="H140" s="20"/>
    </row>
    <row r="141" spans="1:9" s="1" customFormat="1" ht="15" customHeight="1" x14ac:dyDescent="0.2">
      <c r="A141" s="20"/>
      <c r="B141" s="25"/>
      <c r="C141" s="98"/>
      <c r="D141" s="98"/>
      <c r="E141" s="98"/>
      <c r="F141" s="98"/>
      <c r="G141" s="20"/>
      <c r="H141" s="20"/>
    </row>
    <row r="142" spans="1:9" s="1" customFormat="1" ht="15" customHeight="1" x14ac:dyDescent="0.2">
      <c r="A142" s="20"/>
      <c r="B142" s="25"/>
      <c r="C142" s="36"/>
      <c r="D142" s="36"/>
      <c r="E142" s="36"/>
      <c r="F142" s="36"/>
      <c r="G142" s="20"/>
      <c r="H142" s="20"/>
    </row>
    <row r="143" spans="1:9" s="1" customFormat="1" ht="15" customHeight="1" x14ac:dyDescent="0.2">
      <c r="A143" s="20"/>
      <c r="B143" s="40"/>
      <c r="C143" s="36"/>
      <c r="D143" s="36"/>
      <c r="E143" s="36"/>
      <c r="F143" s="36"/>
      <c r="G143" s="20"/>
      <c r="H143" s="20"/>
    </row>
    <row r="144" spans="1:9" s="1" customFormat="1" ht="15" customHeight="1" x14ac:dyDescent="0.2">
      <c r="A144" s="20"/>
      <c r="B144" s="40"/>
      <c r="C144" s="36"/>
      <c r="D144" s="36"/>
      <c r="E144" s="36"/>
      <c r="F144" s="36"/>
      <c r="G144" s="20"/>
      <c r="H144" s="20"/>
    </row>
    <row r="145" spans="1:29" s="1" customFormat="1" ht="15" customHeight="1" x14ac:dyDescent="0.2">
      <c r="A145" s="20"/>
      <c r="B145" s="39"/>
      <c r="C145" s="36"/>
      <c r="D145" s="36"/>
      <c r="E145" s="36"/>
      <c r="F145" s="36"/>
      <c r="G145" s="20"/>
      <c r="H145" s="20"/>
    </row>
    <row r="146" spans="1:29" s="1" customFormat="1" ht="15" customHeight="1" x14ac:dyDescent="0.2">
      <c r="A146" s="20"/>
      <c r="B146" s="40"/>
      <c r="C146" s="36"/>
      <c r="D146" s="36"/>
      <c r="E146" s="36"/>
      <c r="F146" s="36"/>
      <c r="G146" s="20"/>
      <c r="H146" s="20"/>
    </row>
    <row r="147" spans="1:29" s="1" customFormat="1" ht="15" customHeight="1" x14ac:dyDescent="0.2">
      <c r="A147" s="20"/>
      <c r="B147" s="40"/>
      <c r="C147" s="36"/>
      <c r="D147" s="36"/>
      <c r="E147" s="36"/>
      <c r="F147" s="36"/>
      <c r="G147" s="20"/>
      <c r="H147" s="20"/>
    </row>
    <row r="148" spans="1:29" s="1" customFormat="1" ht="15" customHeight="1" x14ac:dyDescent="0.2">
      <c r="A148" s="20"/>
      <c r="B148" s="40"/>
      <c r="C148" s="36"/>
      <c r="D148" s="36"/>
      <c r="E148" s="36"/>
      <c r="F148" s="36"/>
      <c r="G148" s="20"/>
      <c r="H148" s="20"/>
    </row>
    <row r="149" spans="1:29" s="1" customFormat="1" ht="15" customHeight="1" x14ac:dyDescent="0.2">
      <c r="A149" s="20"/>
      <c r="B149" s="13"/>
      <c r="C149" s="98"/>
      <c r="D149" s="98"/>
      <c r="E149" s="98"/>
      <c r="F149" s="98"/>
      <c r="G149" s="20"/>
      <c r="H149" s="20"/>
    </row>
    <row r="150" spans="1:29" s="1" customFormat="1" ht="15" customHeight="1" x14ac:dyDescent="0.2">
      <c r="A150" s="20"/>
      <c r="B150" s="39"/>
      <c r="C150" s="36"/>
      <c r="D150" s="36"/>
      <c r="E150" s="36"/>
      <c r="F150" s="36"/>
      <c r="G150" s="20"/>
      <c r="H150" s="20"/>
    </row>
    <row r="151" spans="1:29" s="20" customFormat="1" ht="15" customHeight="1" x14ac:dyDescent="0.2">
      <c r="B151" s="40"/>
      <c r="C151" s="36"/>
      <c r="D151" s="36"/>
      <c r="E151" s="36"/>
      <c r="F151" s="36"/>
      <c r="I151" s="1"/>
      <c r="J151" s="1"/>
      <c r="K151" s="1"/>
      <c r="L151" s="1"/>
      <c r="M151" s="1"/>
      <c r="N151" s="1"/>
      <c r="O151" s="1"/>
      <c r="P151" s="1"/>
      <c r="Q151" s="1"/>
      <c r="R151" s="1"/>
      <c r="S151" s="1"/>
      <c r="T151" s="1"/>
      <c r="U151" s="1"/>
      <c r="V151" s="1"/>
      <c r="W151" s="1"/>
      <c r="X151" s="1"/>
      <c r="Y151" s="1"/>
      <c r="Z151" s="1"/>
      <c r="AA151" s="1"/>
      <c r="AB151" s="1"/>
      <c r="AC151" s="1"/>
    </row>
    <row r="152" spans="1:29" s="20" customFormat="1" ht="15" customHeight="1" x14ac:dyDescent="0.2">
      <c r="B152" s="40"/>
      <c r="C152" s="36"/>
      <c r="D152" s="36"/>
      <c r="E152" s="36"/>
      <c r="F152" s="36"/>
      <c r="I152" s="1"/>
      <c r="J152" s="1"/>
      <c r="K152" s="1"/>
      <c r="L152" s="1"/>
      <c r="M152" s="1"/>
      <c r="N152" s="1"/>
      <c r="O152" s="1"/>
      <c r="P152" s="1"/>
      <c r="Q152" s="1"/>
      <c r="R152" s="1"/>
      <c r="S152" s="1"/>
      <c r="T152" s="1"/>
      <c r="U152" s="1"/>
      <c r="V152" s="1"/>
      <c r="W152" s="1"/>
      <c r="X152" s="1"/>
      <c r="Y152" s="1"/>
      <c r="Z152" s="1"/>
      <c r="AA152" s="1"/>
      <c r="AB152" s="1"/>
      <c r="AC152" s="1"/>
    </row>
    <row r="153" spans="1:29" s="20" customFormat="1" ht="15" customHeight="1" x14ac:dyDescent="0.2">
      <c r="B153" s="40"/>
      <c r="C153" s="36"/>
      <c r="D153" s="36"/>
      <c r="E153" s="36"/>
      <c r="F153" s="36"/>
      <c r="I153" s="1"/>
      <c r="J153" s="1"/>
      <c r="K153" s="1"/>
      <c r="L153" s="1"/>
      <c r="M153" s="1"/>
      <c r="N153" s="1"/>
      <c r="O153" s="1"/>
      <c r="P153" s="1"/>
      <c r="Q153" s="1"/>
      <c r="R153" s="1"/>
      <c r="S153" s="1"/>
      <c r="T153" s="1"/>
      <c r="U153" s="1"/>
      <c r="V153" s="1"/>
      <c r="W153" s="1"/>
      <c r="X153" s="1"/>
      <c r="Y153" s="1"/>
      <c r="Z153" s="1"/>
      <c r="AA153" s="1"/>
      <c r="AB153" s="1"/>
      <c r="AC153" s="1"/>
    </row>
    <row r="154" spans="1:29" s="20" customFormat="1" ht="15" customHeight="1" x14ac:dyDescent="0.2">
      <c r="B154" s="711"/>
      <c r="C154" s="711"/>
      <c r="D154" s="711"/>
      <c r="E154" s="711"/>
      <c r="F154" s="711"/>
      <c r="I154" s="1"/>
      <c r="J154" s="1"/>
      <c r="K154" s="1"/>
      <c r="L154" s="1"/>
      <c r="M154" s="1"/>
      <c r="N154" s="1"/>
      <c r="O154" s="1"/>
      <c r="P154" s="1"/>
      <c r="Q154" s="1"/>
      <c r="R154" s="1"/>
      <c r="S154" s="1"/>
      <c r="T154" s="1"/>
      <c r="U154" s="1"/>
      <c r="V154" s="1"/>
      <c r="W154" s="1"/>
      <c r="X154" s="1"/>
      <c r="Y154" s="1"/>
      <c r="Z154" s="1"/>
      <c r="AA154" s="1"/>
      <c r="AB154" s="1"/>
      <c r="AC154" s="1"/>
    </row>
  </sheetData>
  <mergeCells count="15">
    <mergeCell ref="B1:F1"/>
    <mergeCell ref="B3:E3"/>
    <mergeCell ref="C6:F6"/>
    <mergeCell ref="C8:F8"/>
    <mergeCell ref="C10:F10"/>
    <mergeCell ref="C11:F11"/>
    <mergeCell ref="B88:C88"/>
    <mergeCell ref="B154:F154"/>
    <mergeCell ref="C12:F12"/>
    <mergeCell ref="C33:F33"/>
    <mergeCell ref="B125:C125"/>
    <mergeCell ref="C30:D30"/>
    <mergeCell ref="B34:C34"/>
    <mergeCell ref="B60:E60"/>
    <mergeCell ref="B78:E78"/>
  </mergeCells>
  <dataValidations count="2">
    <dataValidation type="list" allowBlank="1" showInputMessage="1" showErrorMessage="1" sqref="D22:D23" xr:uid="{7D77A79D-79B6-C14D-BDE3-655A170806D0}">
      <formula1>Status</formula1>
    </dataValidation>
    <dataValidation type="list" allowBlank="1" showInputMessage="1" showErrorMessage="1" sqref="C72:E77 C110:E119 C127:E131 C137:C138" xr:uid="{FC816D06-068C-3740-9FAA-B107AE5C3EA1}">
      <formula1>YesNo</formula1>
    </dataValidation>
  </dataValidations>
  <hyperlinks>
    <hyperlink ref="D108:E108" location="'WATER &amp; EFFLUENTS'!A1" display="See Section &quot;Water and Effluents&quot;" xr:uid="{90AA3169-6AF8-3D4F-85C4-0B2F4999A33E}"/>
    <hyperlink ref="C108" location="'WATER &amp; EFFLUENTS'!A1" display="See Section &quot;Water and Effluents&quot;" xr:uid="{D4E12BBB-7E19-3049-9146-0E8CD2387F3B}"/>
  </hyperlinks>
  <pageMargins left="0.7" right="0.7" top="0.75" bottom="0.75" header="0.3" footer="0.3"/>
  <drawing r:id="rId1"/>
  <tableParts count="10">
    <tablePart r:id="rId2"/>
    <tablePart r:id="rId3"/>
    <tablePart r:id="rId4"/>
    <tablePart r:id="rId5"/>
    <tablePart r:id="rId6"/>
    <tablePart r:id="rId7"/>
    <tablePart r:id="rId8"/>
    <tablePart r:id="rId9"/>
    <tablePart r:id="rId10"/>
    <tablePart r:id="rId1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9C610-A4C9-EF41-9351-89B48BE42FB1}">
  <dimension ref="A1:AC117"/>
  <sheetViews>
    <sheetView showGridLines="0" zoomScale="80" zoomScaleNormal="80" workbookViewId="0">
      <pane xSplit="2" ySplit="1" topLeftCell="C2" activePane="bottomRight" state="frozen"/>
      <selection pane="topRight" activeCell="C1" sqref="C1"/>
      <selection pane="bottomLeft" activeCell="A2" sqref="A2"/>
      <selection pane="bottomRight" activeCell="C102" sqref="C102"/>
    </sheetView>
  </sheetViews>
  <sheetFormatPr defaultColWidth="8.85546875" defaultRowHeight="15" customHeight="1" x14ac:dyDescent="0.25"/>
  <cols>
    <col min="1" max="1" width="5.85546875" style="20" customWidth="1"/>
    <col min="2" max="2" width="57.42578125" style="16" customWidth="1"/>
    <col min="3" max="4" width="50.85546875" style="16" customWidth="1"/>
    <col min="5" max="5" width="50.85546875" style="20" customWidth="1"/>
    <col min="6" max="6" width="39.28515625" style="20" customWidth="1"/>
    <col min="7" max="7" width="31" style="20" customWidth="1"/>
    <col min="8" max="8" width="50.85546875" style="20" customWidth="1"/>
    <col min="9" max="17" width="50.85546875" style="1" customWidth="1"/>
    <col min="18" max="29" width="8.85546875" style="1"/>
  </cols>
  <sheetData>
    <row r="1" spans="1:29" s="3" customFormat="1" ht="69.95" customHeight="1" x14ac:dyDescent="0.6">
      <c r="A1" s="19"/>
      <c r="B1" s="681" t="s">
        <v>776</v>
      </c>
      <c r="C1" s="681"/>
      <c r="D1" s="681"/>
      <c r="E1" s="63"/>
      <c r="F1" s="63"/>
      <c r="G1" s="63"/>
      <c r="H1" s="63"/>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91" t="s">
        <v>777</v>
      </c>
      <c r="C4" s="8"/>
      <c r="D4" s="8"/>
      <c r="E4" s="8"/>
      <c r="F4" s="20"/>
      <c r="G4" s="20"/>
      <c r="H4" s="20"/>
    </row>
    <row r="5" spans="1:29" s="1" customFormat="1" ht="15" customHeight="1" x14ac:dyDescent="0.2">
      <c r="A5" s="20"/>
      <c r="B5" s="62"/>
      <c r="C5" s="8"/>
      <c r="D5" s="8"/>
      <c r="E5" s="8"/>
      <c r="F5" s="20"/>
      <c r="G5" s="20"/>
      <c r="H5" s="20"/>
    </row>
    <row r="6" spans="1:29" s="1" customFormat="1" ht="138" customHeight="1" x14ac:dyDescent="0.2">
      <c r="A6" s="20"/>
      <c r="B6" s="208" t="s">
        <v>409</v>
      </c>
      <c r="C6" s="705" t="s">
        <v>778</v>
      </c>
      <c r="D6" s="705"/>
      <c r="E6" s="705"/>
      <c r="F6" s="705"/>
      <c r="G6" s="21"/>
      <c r="H6" s="21"/>
      <c r="I6" s="21"/>
      <c r="J6" s="21"/>
      <c r="K6" s="21"/>
      <c r="L6" s="21"/>
      <c r="M6" s="21"/>
      <c r="N6" s="21"/>
      <c r="O6" s="21"/>
    </row>
    <row r="7" spans="1:29" s="1" customFormat="1" ht="15" customHeight="1" x14ac:dyDescent="0.2">
      <c r="A7" s="20"/>
      <c r="B7" s="264"/>
      <c r="C7" s="205"/>
      <c r="D7" s="205"/>
      <c r="E7" s="205"/>
      <c r="F7" s="149"/>
      <c r="G7" s="20"/>
      <c r="H7" s="20"/>
    </row>
    <row r="8" spans="1:29" s="1" customFormat="1" ht="102" customHeight="1" x14ac:dyDescent="0.2">
      <c r="A8" s="20"/>
      <c r="B8" s="208" t="s">
        <v>411</v>
      </c>
      <c r="C8" s="700" t="s">
        <v>779</v>
      </c>
      <c r="D8" s="705"/>
      <c r="E8" s="705"/>
      <c r="F8" s="705"/>
      <c r="G8" s="21"/>
      <c r="H8" s="21"/>
      <c r="I8" s="21"/>
      <c r="J8" s="21"/>
      <c r="K8" s="21"/>
      <c r="L8" s="21"/>
      <c r="M8" s="21"/>
      <c r="N8" s="21"/>
      <c r="O8" s="21"/>
    </row>
    <row r="9" spans="1:29" s="1" customFormat="1" ht="15" customHeight="1" x14ac:dyDescent="0.2">
      <c r="A9" s="20"/>
      <c r="B9" s="264"/>
      <c r="C9" s="205"/>
      <c r="D9" s="205"/>
      <c r="E9" s="205"/>
      <c r="F9" s="149"/>
      <c r="G9" s="20"/>
      <c r="H9" s="20"/>
    </row>
    <row r="10" spans="1:29" s="1" customFormat="1" ht="110.1" customHeight="1" x14ac:dyDescent="0.2">
      <c r="A10" s="20"/>
      <c r="B10" s="208" t="s">
        <v>780</v>
      </c>
      <c r="C10" s="700" t="s">
        <v>781</v>
      </c>
      <c r="D10" s="700"/>
      <c r="E10" s="700"/>
      <c r="F10" s="700"/>
      <c r="G10" s="64"/>
      <c r="H10" s="64"/>
      <c r="I10" s="64"/>
      <c r="J10" s="64"/>
      <c r="K10" s="64"/>
      <c r="L10" s="64"/>
      <c r="M10" s="64"/>
      <c r="N10" s="64"/>
      <c r="O10" s="64"/>
    </row>
    <row r="11" spans="1:29" s="1" customFormat="1" ht="15" customHeight="1" x14ac:dyDescent="0.2">
      <c r="A11" s="20"/>
      <c r="B11" s="265"/>
      <c r="C11" s="714"/>
      <c r="D11" s="714"/>
      <c r="E11" s="714"/>
      <c r="F11" s="714"/>
      <c r="G11" s="82"/>
      <c r="H11" s="20"/>
    </row>
    <row r="12" spans="1:29" s="10" customFormat="1" ht="39.950000000000003" customHeight="1" x14ac:dyDescent="0.2">
      <c r="A12" s="20"/>
      <c r="B12" s="208" t="s">
        <v>416</v>
      </c>
      <c r="C12" s="341" t="s">
        <v>782</v>
      </c>
      <c r="D12" s="342"/>
      <c r="E12" s="342"/>
      <c r="F12" s="342"/>
      <c r="G12" s="65"/>
      <c r="H12" s="64"/>
      <c r="I12" s="64"/>
      <c r="J12" s="64"/>
      <c r="K12" s="64"/>
      <c r="L12" s="64"/>
      <c r="M12" s="64"/>
      <c r="N12" s="64"/>
      <c r="O12" s="64"/>
      <c r="P12" s="1"/>
      <c r="Q12" s="1"/>
      <c r="R12" s="1"/>
      <c r="S12" s="1"/>
      <c r="T12" s="1"/>
      <c r="U12" s="1"/>
      <c r="V12" s="1"/>
      <c r="W12" s="1"/>
      <c r="X12" s="1"/>
      <c r="Y12" s="1"/>
      <c r="Z12" s="1"/>
      <c r="AA12" s="1"/>
      <c r="AB12" s="1"/>
      <c r="AC12" s="1"/>
    </row>
    <row r="13" spans="1:29" s="11" customFormat="1" ht="15" customHeight="1" x14ac:dyDescent="0.2">
      <c r="A13" s="16"/>
      <c r="B13" s="264"/>
      <c r="C13" s="8"/>
      <c r="D13" s="8"/>
      <c r="E13" s="8"/>
      <c r="F13" s="16"/>
      <c r="G13" s="16"/>
      <c r="H13" s="16"/>
      <c r="I13" s="4"/>
      <c r="J13" s="4"/>
      <c r="K13" s="4"/>
      <c r="L13" s="4"/>
      <c r="M13" s="4"/>
      <c r="N13" s="4"/>
      <c r="O13" s="4"/>
      <c r="P13" s="4"/>
      <c r="Q13" s="4"/>
      <c r="R13" s="4"/>
      <c r="S13" s="4"/>
      <c r="T13" s="4"/>
      <c r="U13" s="4"/>
      <c r="V13" s="4"/>
      <c r="W13" s="4"/>
      <c r="X13" s="4"/>
      <c r="Y13" s="4"/>
      <c r="Z13" s="4"/>
    </row>
    <row r="14" spans="1:29" s="11" customFormat="1" ht="15" customHeight="1" x14ac:dyDescent="0.2">
      <c r="A14" s="16"/>
      <c r="B14" s="209" t="s">
        <v>418</v>
      </c>
      <c r="C14" s="209" t="s">
        <v>419</v>
      </c>
      <c r="D14" s="21"/>
      <c r="E14" s="21"/>
      <c r="F14" s="21"/>
      <c r="G14" s="16"/>
      <c r="H14" s="16"/>
      <c r="I14" s="4"/>
      <c r="J14" s="4"/>
      <c r="K14" s="4"/>
      <c r="L14" s="4"/>
      <c r="M14" s="4"/>
      <c r="N14" s="4"/>
      <c r="O14" s="4"/>
      <c r="P14" s="4"/>
      <c r="Q14" s="4"/>
      <c r="R14" s="4"/>
      <c r="S14" s="4"/>
      <c r="T14" s="4"/>
      <c r="U14" s="4"/>
      <c r="V14" s="4"/>
      <c r="W14" s="4"/>
      <c r="X14" s="4"/>
      <c r="Y14" s="4"/>
      <c r="Z14" s="4"/>
    </row>
    <row r="15" spans="1:29" s="11" customFormat="1" ht="15" customHeight="1" x14ac:dyDescent="0.2">
      <c r="A15" s="16"/>
      <c r="B15" s="264"/>
      <c r="C15" s="160" t="s">
        <v>420</v>
      </c>
      <c r="D15" s="218" t="s">
        <v>421</v>
      </c>
      <c r="E15" s="163" t="s">
        <v>422</v>
      </c>
      <c r="F15" s="214" t="s">
        <v>423</v>
      </c>
      <c r="G15" s="16"/>
      <c r="H15" s="16"/>
      <c r="I15" s="4"/>
      <c r="J15" s="4"/>
      <c r="K15" s="4"/>
      <c r="L15" s="4"/>
      <c r="M15" s="4"/>
      <c r="N15" s="4"/>
      <c r="O15" s="4"/>
      <c r="P15" s="4"/>
      <c r="Q15" s="4"/>
      <c r="R15" s="4"/>
      <c r="S15" s="4"/>
      <c r="T15" s="4"/>
      <c r="U15" s="4"/>
      <c r="V15" s="4"/>
      <c r="W15" s="4"/>
      <c r="X15" s="4"/>
      <c r="Y15" s="4"/>
      <c r="Z15" s="4"/>
    </row>
    <row r="16" spans="1:29" s="11" customFormat="1" ht="46.5" customHeight="1" x14ac:dyDescent="0.2">
      <c r="A16" s="16"/>
      <c r="B16" s="264"/>
      <c r="C16" s="181" t="s">
        <v>424</v>
      </c>
      <c r="D16" s="155" t="s">
        <v>783</v>
      </c>
      <c r="E16" s="181" t="s">
        <v>542</v>
      </c>
      <c r="F16" s="155" t="s">
        <v>784</v>
      </c>
      <c r="G16" s="16"/>
      <c r="H16" s="16"/>
      <c r="I16" s="4"/>
      <c r="J16" s="4"/>
      <c r="K16" s="4"/>
      <c r="L16" s="4"/>
      <c r="M16" s="4"/>
      <c r="N16" s="4"/>
      <c r="O16" s="4"/>
      <c r="P16" s="4"/>
      <c r="Q16" s="4"/>
      <c r="R16" s="4"/>
      <c r="S16" s="4"/>
      <c r="T16" s="4"/>
      <c r="U16" s="4"/>
      <c r="V16" s="4"/>
      <c r="W16" s="4"/>
      <c r="X16" s="4"/>
      <c r="Y16" s="4"/>
      <c r="Z16" s="4"/>
    </row>
    <row r="17" spans="1:26" s="11" customFormat="1" ht="30" customHeight="1" x14ac:dyDescent="0.2">
      <c r="A17" s="16"/>
      <c r="B17" s="264"/>
      <c r="C17" s="181" t="s">
        <v>310</v>
      </c>
      <c r="D17" s="155" t="s">
        <v>785</v>
      </c>
      <c r="E17" s="181" t="s">
        <v>426</v>
      </c>
      <c r="F17" s="155" t="s">
        <v>786</v>
      </c>
      <c r="G17" s="16"/>
      <c r="H17" s="16"/>
      <c r="I17" s="4"/>
      <c r="J17" s="4"/>
      <c r="K17" s="4"/>
      <c r="L17" s="4"/>
      <c r="M17" s="4"/>
      <c r="N17" s="4"/>
      <c r="O17" s="4"/>
      <c r="P17" s="4"/>
      <c r="Q17" s="4"/>
      <c r="R17" s="4"/>
      <c r="S17" s="4"/>
      <c r="T17" s="4"/>
      <c r="U17" s="4"/>
      <c r="V17" s="4"/>
      <c r="W17" s="4"/>
      <c r="X17" s="4"/>
      <c r="Y17" s="4"/>
      <c r="Z17" s="4"/>
    </row>
    <row r="18" spans="1:26" s="1" customFormat="1" ht="15" customHeight="1" x14ac:dyDescent="0.2">
      <c r="A18" s="20"/>
      <c r="B18" s="264"/>
      <c r="C18" s="29"/>
      <c r="D18" s="29"/>
      <c r="E18" s="8"/>
      <c r="F18" s="8"/>
      <c r="G18" s="20"/>
      <c r="H18" s="20"/>
    </row>
    <row r="19" spans="1:26" s="1" customFormat="1" ht="15" customHeight="1" x14ac:dyDescent="0.2">
      <c r="A19" s="20"/>
      <c r="B19" s="264"/>
      <c r="C19" s="209" t="s">
        <v>437</v>
      </c>
      <c r="D19" s="31"/>
      <c r="E19" s="8"/>
      <c r="F19" s="20"/>
      <c r="G19" s="20"/>
      <c r="H19" s="20"/>
    </row>
    <row r="20" spans="1:26" s="1" customFormat="1" ht="15" customHeight="1" x14ac:dyDescent="0.2">
      <c r="A20" s="20"/>
      <c r="B20" s="264"/>
      <c r="C20" s="160" t="s">
        <v>420</v>
      </c>
      <c r="D20" s="212" t="s">
        <v>421</v>
      </c>
      <c r="E20" s="8"/>
      <c r="F20" s="20"/>
      <c r="G20" s="20"/>
      <c r="H20" s="20"/>
    </row>
    <row r="21" spans="1:26" s="1" customFormat="1" ht="35.1" customHeight="1" x14ac:dyDescent="0.2">
      <c r="A21" s="20"/>
      <c r="B21" s="264"/>
      <c r="C21" s="181" t="s">
        <v>424</v>
      </c>
      <c r="D21" s="210" t="s">
        <v>787</v>
      </c>
      <c r="E21" s="8"/>
      <c r="F21" s="20"/>
      <c r="G21" s="20"/>
      <c r="H21" s="20"/>
    </row>
    <row r="22" spans="1:26" s="1" customFormat="1" ht="20.100000000000001" customHeight="1" x14ac:dyDescent="0.2">
      <c r="A22" s="20"/>
      <c r="B22" s="264"/>
      <c r="C22" s="181" t="s">
        <v>424</v>
      </c>
      <c r="D22" s="210" t="s">
        <v>788</v>
      </c>
      <c r="E22" s="8"/>
      <c r="F22" s="20"/>
      <c r="G22" s="20"/>
      <c r="H22" s="20"/>
    </row>
    <row r="23" spans="1:26" s="1" customFormat="1" ht="30" customHeight="1" x14ac:dyDescent="0.2">
      <c r="A23" s="20"/>
      <c r="B23" s="264"/>
      <c r="C23" s="181" t="s">
        <v>310</v>
      </c>
      <c r="D23" s="210" t="s">
        <v>789</v>
      </c>
      <c r="E23" s="8"/>
      <c r="F23" s="20"/>
      <c r="G23" s="20"/>
      <c r="H23" s="20"/>
    </row>
    <row r="24" spans="1:26" s="1" customFormat="1" ht="15" customHeight="1" x14ac:dyDescent="0.2">
      <c r="A24" s="20"/>
      <c r="B24" s="293"/>
      <c r="C24" s="161"/>
      <c r="D24" s="161"/>
      <c r="E24" s="161"/>
      <c r="F24" s="166"/>
      <c r="G24" s="20"/>
      <c r="H24" s="20"/>
    </row>
    <row r="25" spans="1:26" s="1" customFormat="1" ht="15" customHeight="1" x14ac:dyDescent="0.2">
      <c r="A25" s="20"/>
      <c r="B25" s="264"/>
      <c r="C25" s="8"/>
      <c r="D25" s="8"/>
      <c r="E25" s="8"/>
      <c r="F25" s="20"/>
      <c r="G25" s="20"/>
      <c r="H25" s="20"/>
    </row>
    <row r="26" spans="1:26" s="1" customFormat="1" ht="15" customHeight="1" x14ac:dyDescent="0.2">
      <c r="A26" s="20"/>
      <c r="B26" s="209" t="s">
        <v>442</v>
      </c>
      <c r="C26" s="716" t="s">
        <v>790</v>
      </c>
      <c r="D26" s="716"/>
      <c r="E26" s="716"/>
      <c r="F26" s="716"/>
      <c r="G26" s="716"/>
      <c r="H26" s="64"/>
      <c r="I26" s="64"/>
      <c r="J26" s="64"/>
      <c r="K26" s="64"/>
      <c r="L26" s="64"/>
      <c r="M26" s="64"/>
      <c r="N26" s="64"/>
      <c r="O26" s="64"/>
    </row>
    <row r="27" spans="1:26" s="1" customFormat="1" ht="15" customHeight="1" x14ac:dyDescent="0.2">
      <c r="A27" s="20"/>
      <c r="B27" s="62"/>
      <c r="C27" s="8"/>
      <c r="D27" s="8"/>
      <c r="E27" s="8"/>
      <c r="F27" s="20"/>
      <c r="G27" s="20"/>
      <c r="H27" s="20"/>
    </row>
    <row r="28" spans="1:26" s="1" customFormat="1" ht="15" customHeight="1" x14ac:dyDescent="0.3">
      <c r="A28" s="20"/>
      <c r="B28" s="698" t="s">
        <v>103</v>
      </c>
      <c r="C28" s="698"/>
      <c r="D28" s="698"/>
      <c r="E28" s="698"/>
      <c r="F28" s="215"/>
      <c r="G28" s="215"/>
      <c r="H28" s="85"/>
      <c r="I28" s="85"/>
    </row>
    <row r="29" spans="1:26" s="1" customFormat="1" ht="15" customHeight="1" x14ac:dyDescent="0.2">
      <c r="A29" s="20"/>
      <c r="B29" s="291" t="s">
        <v>104</v>
      </c>
      <c r="C29" s="44"/>
      <c r="D29" s="44"/>
      <c r="E29" s="44"/>
      <c r="F29" s="87"/>
      <c r="G29" s="28"/>
      <c r="H29" s="28"/>
      <c r="I29" s="28"/>
    </row>
    <row r="30" spans="1:26" s="1" customFormat="1" ht="15" customHeight="1" x14ac:dyDescent="0.2">
      <c r="A30" s="20"/>
      <c r="B30" s="31"/>
      <c r="C30" s="31"/>
      <c r="D30" s="31"/>
      <c r="E30" s="31"/>
      <c r="F30" s="31"/>
      <c r="G30" s="31"/>
      <c r="H30" s="31"/>
      <c r="I30" s="31"/>
    </row>
    <row r="31" spans="1:26" s="1" customFormat="1" ht="23.25" customHeight="1" x14ac:dyDescent="0.2">
      <c r="A31" s="20"/>
      <c r="B31" s="160" t="s">
        <v>791</v>
      </c>
      <c r="C31" s="218" t="s">
        <v>792</v>
      </c>
      <c r="D31" s="343" t="s">
        <v>793</v>
      </c>
      <c r="E31" s="163" t="s">
        <v>794</v>
      </c>
      <c r="F31" s="163" t="s">
        <v>795</v>
      </c>
      <c r="G31" s="222" t="s">
        <v>796</v>
      </c>
    </row>
    <row r="32" spans="1:26" s="1" customFormat="1" ht="131.1" customHeight="1" x14ac:dyDescent="0.2">
      <c r="A32" s="20"/>
      <c r="B32" s="181" t="s">
        <v>797</v>
      </c>
      <c r="C32" s="155" t="s">
        <v>798</v>
      </c>
      <c r="D32" s="330" t="s">
        <v>799</v>
      </c>
      <c r="E32" s="181" t="s">
        <v>800</v>
      </c>
      <c r="F32" s="181" t="s">
        <v>801</v>
      </c>
      <c r="G32" s="181" t="s">
        <v>802</v>
      </c>
    </row>
    <row r="33" spans="1:29" s="1" customFormat="1" ht="90" customHeight="1" x14ac:dyDescent="0.2">
      <c r="A33" s="20"/>
      <c r="B33" s="181" t="s">
        <v>803</v>
      </c>
      <c r="C33" s="155" t="s">
        <v>804</v>
      </c>
      <c r="D33" s="330" t="s">
        <v>799</v>
      </c>
      <c r="E33" s="181" t="s">
        <v>805</v>
      </c>
      <c r="F33" s="181" t="s">
        <v>801</v>
      </c>
      <c r="G33" s="181" t="s">
        <v>802</v>
      </c>
    </row>
    <row r="34" spans="1:29" s="1" customFormat="1" ht="90" customHeight="1" x14ac:dyDescent="0.2">
      <c r="A34" s="20"/>
      <c r="B34" s="181" t="s">
        <v>806</v>
      </c>
      <c r="C34" s="155" t="s">
        <v>807</v>
      </c>
      <c r="D34" s="330" t="s">
        <v>799</v>
      </c>
      <c r="E34" s="181" t="s">
        <v>808</v>
      </c>
      <c r="F34" s="181" t="s">
        <v>801</v>
      </c>
      <c r="G34" s="181" t="s">
        <v>802</v>
      </c>
    </row>
    <row r="35" spans="1:29" s="1" customFormat="1" ht="60" customHeight="1" x14ac:dyDescent="0.2">
      <c r="A35" s="20"/>
      <c r="B35" s="181" t="s">
        <v>809</v>
      </c>
      <c r="C35" s="155" t="s">
        <v>810</v>
      </c>
      <c r="D35" s="330" t="s">
        <v>799</v>
      </c>
      <c r="E35" s="181" t="s">
        <v>811</v>
      </c>
      <c r="F35" s="181" t="s">
        <v>801</v>
      </c>
      <c r="G35" s="181" t="s">
        <v>802</v>
      </c>
    </row>
    <row r="36" spans="1:29" ht="54.95" customHeight="1" x14ac:dyDescent="0.25">
      <c r="B36" s="181" t="s">
        <v>812</v>
      </c>
      <c r="C36" s="155" t="s">
        <v>813</v>
      </c>
      <c r="D36" s="330" t="s">
        <v>814</v>
      </c>
      <c r="E36" s="181" t="s">
        <v>815</v>
      </c>
      <c r="F36" s="181" t="s">
        <v>801</v>
      </c>
      <c r="G36" s="181" t="s">
        <v>802</v>
      </c>
      <c r="H36" s="1"/>
      <c r="AB36"/>
      <c r="AC36"/>
    </row>
    <row r="37" spans="1:29" s="1" customFormat="1" ht="54.95" customHeight="1" x14ac:dyDescent="0.2">
      <c r="A37" s="20"/>
      <c r="B37" s="181" t="s">
        <v>816</v>
      </c>
      <c r="C37" s="155" t="s">
        <v>817</v>
      </c>
      <c r="D37" s="330" t="s">
        <v>818</v>
      </c>
      <c r="E37" s="181" t="s">
        <v>819</v>
      </c>
      <c r="F37" s="181" t="s">
        <v>801</v>
      </c>
      <c r="G37" s="181" t="s">
        <v>802</v>
      </c>
    </row>
    <row r="38" spans="1:29" s="1" customFormat="1" ht="54.95" customHeight="1" x14ac:dyDescent="0.2">
      <c r="A38" s="20"/>
      <c r="B38" s="181" t="s">
        <v>820</v>
      </c>
      <c r="C38" s="155" t="s">
        <v>821</v>
      </c>
      <c r="D38" s="330" t="s">
        <v>818</v>
      </c>
      <c r="E38" s="181" t="s">
        <v>822</v>
      </c>
      <c r="F38" s="181" t="s">
        <v>801</v>
      </c>
      <c r="G38" s="181" t="s">
        <v>802</v>
      </c>
    </row>
    <row r="39" spans="1:29" s="1" customFormat="1" ht="54.95" customHeight="1" x14ac:dyDescent="0.2">
      <c r="A39" s="20"/>
      <c r="B39" s="181" t="s">
        <v>823</v>
      </c>
      <c r="C39" s="155" t="s">
        <v>824</v>
      </c>
      <c r="D39" s="330" t="s">
        <v>814</v>
      </c>
      <c r="E39" s="181" t="s">
        <v>825</v>
      </c>
      <c r="F39" s="181" t="s">
        <v>801</v>
      </c>
      <c r="G39" s="181" t="s">
        <v>802</v>
      </c>
    </row>
    <row r="40" spans="1:29" s="1" customFormat="1" ht="90" customHeight="1" x14ac:dyDescent="0.2">
      <c r="A40" s="20"/>
      <c r="B40" s="181" t="s">
        <v>826</v>
      </c>
      <c r="C40" s="155" t="s">
        <v>827</v>
      </c>
      <c r="D40" s="330" t="s">
        <v>814</v>
      </c>
      <c r="E40" s="181" t="s">
        <v>828</v>
      </c>
      <c r="F40" s="181" t="s">
        <v>801</v>
      </c>
      <c r="G40" s="181" t="s">
        <v>802</v>
      </c>
    </row>
    <row r="41" spans="1:29" s="1" customFormat="1" ht="15" customHeight="1" x14ac:dyDescent="0.25">
      <c r="A41" s="20"/>
      <c r="B41" s="74"/>
      <c r="C41" s="78"/>
      <c r="D41" s="94"/>
      <c r="E41" s="94"/>
      <c r="F41" s="79"/>
      <c r="G41" s="87"/>
      <c r="H41" s="85"/>
      <c r="I41" s="85"/>
    </row>
    <row r="42" spans="1:29" s="1" customFormat="1" ht="15" customHeight="1" x14ac:dyDescent="0.3">
      <c r="A42" s="20"/>
      <c r="B42" s="698" t="s">
        <v>105</v>
      </c>
      <c r="C42" s="698"/>
      <c r="D42" s="698"/>
      <c r="E42" s="698"/>
      <c r="F42" s="232"/>
      <c r="G42" s="166"/>
      <c r="H42" s="232"/>
      <c r="I42" s="232"/>
      <c r="J42" s="286"/>
    </row>
    <row r="43" spans="1:29" s="1" customFormat="1" ht="15" customHeight="1" x14ac:dyDescent="0.2">
      <c r="A43" s="20"/>
      <c r="B43" s="204" t="s">
        <v>106</v>
      </c>
      <c r="C43" s="28"/>
      <c r="D43" s="28"/>
      <c r="E43" s="58"/>
      <c r="F43" s="87"/>
      <c r="G43" s="20"/>
      <c r="H43" s="87"/>
      <c r="I43" s="87"/>
    </row>
    <row r="44" spans="1:29" s="1" customFormat="1" ht="15" customHeight="1" x14ac:dyDescent="0.3">
      <c r="A44" s="20"/>
      <c r="B44" s="27"/>
      <c r="C44" s="83"/>
      <c r="D44" s="83"/>
      <c r="E44" s="83"/>
      <c r="F44" s="87"/>
      <c r="G44" s="20"/>
      <c r="H44" s="87"/>
      <c r="I44" s="87"/>
    </row>
    <row r="45" spans="1:29" s="1" customFormat="1" ht="15" customHeight="1" x14ac:dyDescent="0.2">
      <c r="A45" s="20"/>
      <c r="B45" s="344" t="s">
        <v>829</v>
      </c>
      <c r="C45" s="345" t="s">
        <v>458</v>
      </c>
      <c r="D45" s="345" t="s">
        <v>830</v>
      </c>
      <c r="E45" s="345" t="s">
        <v>459</v>
      </c>
      <c r="F45" s="346" t="s">
        <v>459</v>
      </c>
      <c r="G45" s="346" t="s">
        <v>460</v>
      </c>
      <c r="H45" s="346" t="s">
        <v>460</v>
      </c>
      <c r="I45" s="346" t="s">
        <v>461</v>
      </c>
      <c r="J45" s="346" t="s">
        <v>461</v>
      </c>
    </row>
    <row r="46" spans="1:29" s="1" customFormat="1" ht="15" customHeight="1" x14ac:dyDescent="0.2">
      <c r="A46" s="20"/>
      <c r="B46" s="332" t="s">
        <v>831</v>
      </c>
      <c r="C46" s="606">
        <v>1721412.5</v>
      </c>
      <c r="D46" s="607">
        <v>0.80621519061409741</v>
      </c>
      <c r="E46" s="608">
        <v>1527515</v>
      </c>
      <c r="F46" s="607">
        <v>0.77892591378203446</v>
      </c>
      <c r="G46" s="606">
        <v>1003015</v>
      </c>
      <c r="H46" s="607">
        <v>0.73090387336824325</v>
      </c>
      <c r="I46" s="606">
        <v>730220</v>
      </c>
      <c r="J46" s="607">
        <v>0.72158550781350361</v>
      </c>
    </row>
    <row r="47" spans="1:29" s="1" customFormat="1" ht="15" customHeight="1" x14ac:dyDescent="0.2">
      <c r="A47" s="20"/>
      <c r="B47" s="635" t="s">
        <v>832</v>
      </c>
      <c r="C47" s="350">
        <v>1708608</v>
      </c>
      <c r="D47" s="351">
        <v>0.80021826517744687</v>
      </c>
      <c r="E47" s="352">
        <v>1328420</v>
      </c>
      <c r="F47" s="351">
        <v>0.67740137568948922</v>
      </c>
      <c r="G47" s="350">
        <v>998429</v>
      </c>
      <c r="H47" s="351">
        <v>0.72756202388117996</v>
      </c>
      <c r="I47" s="350">
        <v>730212</v>
      </c>
      <c r="J47" s="351">
        <v>0.72157760240956714</v>
      </c>
    </row>
    <row r="48" spans="1:29" s="1" customFormat="1" ht="15" customHeight="1" x14ac:dyDescent="0.2">
      <c r="A48" s="20"/>
      <c r="B48" s="635" t="s">
        <v>833</v>
      </c>
      <c r="C48" s="350">
        <v>12804.5</v>
      </c>
      <c r="D48" s="351">
        <v>5.9969254366505475E-3</v>
      </c>
      <c r="E48" s="352">
        <v>199095</v>
      </c>
      <c r="F48" s="351">
        <v>0.10152453809254518</v>
      </c>
      <c r="G48" s="350">
        <v>4586</v>
      </c>
      <c r="H48" s="351">
        <v>3.3418494870632678E-3</v>
      </c>
      <c r="I48" s="350">
        <v>8</v>
      </c>
      <c r="J48" s="351">
        <v>7.90540393649589E-6</v>
      </c>
    </row>
    <row r="49" spans="1:10" s="1" customFormat="1" ht="15" customHeight="1" x14ac:dyDescent="0.2">
      <c r="A49" s="20"/>
      <c r="B49" s="635" t="s">
        <v>834</v>
      </c>
      <c r="C49" s="350">
        <v>0</v>
      </c>
      <c r="D49" s="351">
        <v>0</v>
      </c>
      <c r="E49" s="352">
        <v>0</v>
      </c>
      <c r="F49" s="351">
        <v>0</v>
      </c>
      <c r="G49" s="350">
        <v>0</v>
      </c>
      <c r="H49" s="351">
        <v>0</v>
      </c>
      <c r="I49" s="350">
        <v>0</v>
      </c>
      <c r="J49" s="351">
        <v>0</v>
      </c>
    </row>
    <row r="50" spans="1:10" s="1" customFormat="1" ht="15" customHeight="1" x14ac:dyDescent="0.2">
      <c r="A50" s="20"/>
      <c r="B50" s="348" t="s">
        <v>835</v>
      </c>
      <c r="C50" s="353">
        <v>0</v>
      </c>
      <c r="D50" s="354">
        <v>0</v>
      </c>
      <c r="E50" s="355">
        <v>0</v>
      </c>
      <c r="F50" s="351">
        <v>0</v>
      </c>
      <c r="G50" s="350">
        <v>0</v>
      </c>
      <c r="H50" s="351">
        <v>0</v>
      </c>
      <c r="I50" s="350">
        <v>0</v>
      </c>
      <c r="J50" s="351">
        <v>0</v>
      </c>
    </row>
    <row r="51" spans="1:10" s="1" customFormat="1" ht="15" customHeight="1" x14ac:dyDescent="0.2">
      <c r="A51" s="20"/>
      <c r="B51" s="635" t="s">
        <v>836</v>
      </c>
      <c r="C51" s="350">
        <v>0</v>
      </c>
      <c r="D51" s="351">
        <v>0</v>
      </c>
      <c r="E51" s="352">
        <v>0</v>
      </c>
      <c r="F51" s="351">
        <v>0</v>
      </c>
      <c r="G51" s="350">
        <v>0</v>
      </c>
      <c r="H51" s="351">
        <v>0</v>
      </c>
      <c r="I51" s="350">
        <v>0</v>
      </c>
      <c r="J51" s="351">
        <v>0</v>
      </c>
    </row>
    <row r="52" spans="1:10" s="1" customFormat="1" ht="15" customHeight="1" x14ac:dyDescent="0.2">
      <c r="A52" s="20"/>
      <c r="B52" s="635" t="s">
        <v>837</v>
      </c>
      <c r="C52" s="350">
        <v>0</v>
      </c>
      <c r="D52" s="351">
        <v>0</v>
      </c>
      <c r="E52" s="352">
        <v>0</v>
      </c>
      <c r="F52" s="351">
        <v>0</v>
      </c>
      <c r="G52" s="350">
        <v>0</v>
      </c>
      <c r="H52" s="351">
        <v>0</v>
      </c>
      <c r="I52" s="350">
        <v>0</v>
      </c>
      <c r="J52" s="351">
        <v>0</v>
      </c>
    </row>
    <row r="53" spans="1:10" s="1" customFormat="1" ht="15" customHeight="1" x14ac:dyDescent="0.2">
      <c r="A53" s="20"/>
      <c r="B53" s="635" t="s">
        <v>838</v>
      </c>
      <c r="C53" s="350">
        <v>0</v>
      </c>
      <c r="D53" s="351">
        <v>0</v>
      </c>
      <c r="E53" s="352">
        <v>0</v>
      </c>
      <c r="F53" s="351">
        <v>0</v>
      </c>
      <c r="G53" s="350">
        <v>0</v>
      </c>
      <c r="H53" s="351">
        <v>0</v>
      </c>
      <c r="I53" s="350">
        <v>0</v>
      </c>
      <c r="J53" s="351">
        <v>0</v>
      </c>
    </row>
    <row r="54" spans="1:10" s="1" customFormat="1" ht="15" customHeight="1" x14ac:dyDescent="0.2">
      <c r="A54" s="20"/>
      <c r="B54" s="635" t="s">
        <v>839</v>
      </c>
      <c r="C54" s="350">
        <v>0</v>
      </c>
      <c r="D54" s="351">
        <v>0</v>
      </c>
      <c r="E54" s="352">
        <v>0</v>
      </c>
      <c r="F54" s="351">
        <v>0</v>
      </c>
      <c r="G54" s="350">
        <v>0</v>
      </c>
      <c r="H54" s="351">
        <v>0</v>
      </c>
      <c r="I54" s="350">
        <v>0</v>
      </c>
      <c r="J54" s="351">
        <v>0</v>
      </c>
    </row>
    <row r="55" spans="1:10" s="1" customFormat="1" ht="15" customHeight="1" x14ac:dyDescent="0.2">
      <c r="A55" s="20"/>
      <c r="B55" s="633" t="s">
        <v>840</v>
      </c>
      <c r="C55" s="357">
        <v>1721412.5</v>
      </c>
      <c r="D55" s="356">
        <v>0.80621519061409741</v>
      </c>
      <c r="E55" s="634">
        <v>1527515</v>
      </c>
      <c r="F55" s="356">
        <v>0.77892591378203446</v>
      </c>
      <c r="G55" s="357">
        <v>1003015</v>
      </c>
      <c r="H55" s="356">
        <v>0.73090387336824325</v>
      </c>
      <c r="I55" s="357">
        <v>730220</v>
      </c>
      <c r="J55" s="356">
        <v>0.72158550781350361</v>
      </c>
    </row>
    <row r="56" spans="1:10" s="1" customFormat="1" ht="15" customHeight="1" x14ac:dyDescent="0.2">
      <c r="A56" s="20"/>
      <c r="B56" s="347" t="s">
        <v>841</v>
      </c>
      <c r="C56" s="350">
        <v>286207.84642184002</v>
      </c>
      <c r="D56" s="351">
        <v>0.13404405594721433</v>
      </c>
      <c r="E56" s="352">
        <v>412657</v>
      </c>
      <c r="F56" s="351">
        <v>0.2104262352929778</v>
      </c>
      <c r="G56" s="350">
        <v>221567</v>
      </c>
      <c r="H56" s="351">
        <v>0.16145738449632513</v>
      </c>
      <c r="I56" s="350">
        <v>169048</v>
      </c>
      <c r="J56" s="351">
        <v>0.16704909058209466</v>
      </c>
    </row>
    <row r="57" spans="1:10" s="1" customFormat="1" ht="15" customHeight="1" x14ac:dyDescent="0.2">
      <c r="A57" s="20"/>
      <c r="B57" s="347" t="s">
        <v>842</v>
      </c>
      <c r="C57" s="350">
        <v>127557.10997016</v>
      </c>
      <c r="D57" s="351">
        <v>5.9740753438688253E-2</v>
      </c>
      <c r="E57" s="352">
        <v>20881</v>
      </c>
      <c r="F57" s="351">
        <v>1.0647850924987748E-2</v>
      </c>
      <c r="G57" s="350">
        <v>147712</v>
      </c>
      <c r="H57" s="351">
        <v>0.10763874213543162</v>
      </c>
      <c r="I57" s="350">
        <v>112698</v>
      </c>
      <c r="J57" s="351">
        <v>0.11136540160440173</v>
      </c>
    </row>
    <row r="58" spans="1:10" s="1" customFormat="1" ht="15" customHeight="1" x14ac:dyDescent="0.2">
      <c r="A58" s="20"/>
      <c r="B58" s="633" t="s">
        <v>843</v>
      </c>
      <c r="C58" s="357">
        <v>413764.95639200002</v>
      </c>
      <c r="D58" s="356">
        <v>0.19378480938590256</v>
      </c>
      <c r="E58" s="634">
        <v>433538</v>
      </c>
      <c r="F58" s="356">
        <v>0.22107408621796557</v>
      </c>
      <c r="G58" s="357">
        <v>369279</v>
      </c>
      <c r="H58" s="356">
        <v>0.26909612663175675</v>
      </c>
      <c r="I58" s="357">
        <v>281746</v>
      </c>
      <c r="J58" s="356">
        <v>0.27841449218649639</v>
      </c>
    </row>
    <row r="59" spans="1:10" s="1" customFormat="1" ht="15" customHeight="1" x14ac:dyDescent="0.2">
      <c r="A59" s="20"/>
      <c r="B59" s="349" t="s">
        <v>844</v>
      </c>
      <c r="C59" s="353">
        <v>2135177.456392</v>
      </c>
      <c r="D59" s="354">
        <v>1</v>
      </c>
      <c r="E59" s="355">
        <v>1961053</v>
      </c>
      <c r="F59" s="351">
        <v>1</v>
      </c>
      <c r="G59" s="350">
        <v>1372294</v>
      </c>
      <c r="H59" s="351">
        <v>1</v>
      </c>
      <c r="I59" s="350">
        <v>1011966</v>
      </c>
      <c r="J59" s="351">
        <v>1</v>
      </c>
    </row>
    <row r="60" spans="1:10" s="1" customFormat="1" ht="15" customHeight="1" x14ac:dyDescent="0.3">
      <c r="A60" s="20"/>
      <c r="B60" s="27"/>
      <c r="C60" s="83"/>
      <c r="D60" s="83"/>
      <c r="E60" s="83"/>
      <c r="F60" s="87"/>
      <c r="G60" s="20"/>
      <c r="H60" s="87"/>
      <c r="I60" s="87"/>
    </row>
    <row r="61" spans="1:10" s="1" customFormat="1" ht="19.5" x14ac:dyDescent="0.3">
      <c r="A61" s="20"/>
      <c r="B61" s="698" t="s">
        <v>845</v>
      </c>
      <c r="C61" s="698"/>
      <c r="D61" s="698"/>
      <c r="E61" s="698"/>
      <c r="F61" s="232"/>
      <c r="G61" s="166"/>
      <c r="H61" s="232"/>
      <c r="I61" s="232"/>
      <c r="J61" s="286"/>
    </row>
    <row r="62" spans="1:10" s="1" customFormat="1" ht="15" customHeight="1" x14ac:dyDescent="0.2">
      <c r="A62" s="20"/>
      <c r="B62" s="204" t="s">
        <v>109</v>
      </c>
      <c r="C62" s="28"/>
      <c r="D62" s="28"/>
      <c r="E62" s="28"/>
      <c r="F62" s="87"/>
      <c r="G62" s="20"/>
      <c r="H62" s="87"/>
      <c r="I62" s="87"/>
    </row>
    <row r="63" spans="1:10" s="1" customFormat="1" ht="15" customHeight="1" x14ac:dyDescent="0.2">
      <c r="A63" s="20"/>
      <c r="B63" s="74"/>
      <c r="C63" s="69"/>
      <c r="D63" s="69"/>
      <c r="E63" s="69"/>
      <c r="F63" s="87"/>
      <c r="G63" s="20"/>
      <c r="H63" s="87"/>
      <c r="I63" s="87"/>
    </row>
    <row r="64" spans="1:10" s="1" customFormat="1" ht="14.25" x14ac:dyDescent="0.2">
      <c r="A64" s="20"/>
      <c r="B64" s="160" t="s">
        <v>846</v>
      </c>
      <c r="C64" s="163" t="s">
        <v>458</v>
      </c>
      <c r="D64" s="163" t="s">
        <v>459</v>
      </c>
      <c r="E64" s="163" t="s">
        <v>460</v>
      </c>
      <c r="F64" s="222" t="s">
        <v>461</v>
      </c>
      <c r="G64" s="20"/>
      <c r="H64" s="87"/>
      <c r="I64" s="87"/>
    </row>
    <row r="65" spans="1:10" s="1" customFormat="1" ht="15" customHeight="1" x14ac:dyDescent="0.2">
      <c r="A65" s="20"/>
      <c r="B65" s="358" t="s">
        <v>317</v>
      </c>
      <c r="C65" s="359">
        <v>7.5316495459939183</v>
      </c>
      <c r="D65" s="181">
        <v>8.83</v>
      </c>
      <c r="E65" s="181">
        <v>7.51</v>
      </c>
      <c r="F65" s="360">
        <v>7.44</v>
      </c>
      <c r="G65" s="20"/>
      <c r="H65" s="87"/>
      <c r="I65" s="87"/>
    </row>
    <row r="66" spans="1:10" s="1" customFormat="1" ht="15" customHeight="1" x14ac:dyDescent="0.2">
      <c r="A66" s="20"/>
      <c r="B66" s="74"/>
      <c r="C66" s="69"/>
      <c r="D66" s="69"/>
      <c r="E66" s="69"/>
      <c r="F66" s="87"/>
      <c r="G66" s="20"/>
      <c r="H66" s="87"/>
      <c r="I66" s="87"/>
    </row>
    <row r="67" spans="1:10" s="1" customFormat="1" ht="19.5" x14ac:dyDescent="0.3">
      <c r="A67" s="20"/>
      <c r="B67" s="698" t="s">
        <v>847</v>
      </c>
      <c r="C67" s="698"/>
      <c r="D67" s="698"/>
      <c r="E67" s="698"/>
      <c r="F67" s="232"/>
      <c r="G67" s="166"/>
      <c r="H67" s="232"/>
      <c r="I67" s="232"/>
      <c r="J67" s="286"/>
    </row>
    <row r="68" spans="1:10" s="1" customFormat="1" ht="15" customHeight="1" x14ac:dyDescent="0.2">
      <c r="A68" s="20"/>
      <c r="B68" s="291" t="s">
        <v>111</v>
      </c>
      <c r="C68" s="44"/>
      <c r="D68" s="44"/>
      <c r="E68" s="44"/>
      <c r="F68" s="87"/>
      <c r="G68" s="20"/>
      <c r="H68" s="87"/>
      <c r="I68" s="87"/>
    </row>
    <row r="69" spans="1:10" s="1" customFormat="1" ht="15" customHeight="1" x14ac:dyDescent="0.2">
      <c r="A69" s="20"/>
      <c r="B69" s="718"/>
      <c r="C69" s="718"/>
      <c r="D69" s="718"/>
      <c r="E69" s="718"/>
      <c r="F69" s="87"/>
      <c r="G69" s="20"/>
      <c r="H69" s="87"/>
      <c r="I69" s="87"/>
    </row>
    <row r="70" spans="1:10" s="1" customFormat="1" ht="14.25" x14ac:dyDescent="0.2">
      <c r="A70" s="20"/>
      <c r="B70" s="213" t="s">
        <v>848</v>
      </c>
      <c r="C70" s="361" t="s">
        <v>458</v>
      </c>
      <c r="D70" s="361" t="s">
        <v>459</v>
      </c>
      <c r="E70" s="361" t="s">
        <v>460</v>
      </c>
      <c r="F70" s="362" t="s">
        <v>461</v>
      </c>
      <c r="G70" s="20"/>
      <c r="H70" s="87"/>
      <c r="I70" s="87"/>
    </row>
    <row r="71" spans="1:10" s="1" customFormat="1" ht="15" customHeight="1" x14ac:dyDescent="0.2">
      <c r="A71" s="20"/>
      <c r="B71" s="358" t="s">
        <v>302</v>
      </c>
      <c r="C71" s="364">
        <v>24849</v>
      </c>
      <c r="D71" s="364">
        <v>21668.400000000001</v>
      </c>
      <c r="E71" s="364">
        <v>35912</v>
      </c>
      <c r="F71" s="364">
        <v>35308</v>
      </c>
      <c r="G71" s="20"/>
      <c r="H71" s="87"/>
      <c r="I71" s="87"/>
    </row>
    <row r="72" spans="1:10" s="1" customFormat="1" ht="15" customHeight="1" x14ac:dyDescent="0.2">
      <c r="A72" s="20"/>
      <c r="B72" s="358" t="s">
        <v>306</v>
      </c>
      <c r="C72" s="364">
        <v>74572</v>
      </c>
      <c r="D72" s="364">
        <v>50522.82</v>
      </c>
      <c r="E72" s="364">
        <v>38080</v>
      </c>
      <c r="F72" s="364">
        <v>16789</v>
      </c>
      <c r="G72" s="20"/>
      <c r="H72" s="87"/>
      <c r="I72" s="87"/>
    </row>
    <row r="73" spans="1:10" s="1" customFormat="1" ht="15" customHeight="1" x14ac:dyDescent="0.2">
      <c r="A73" s="20"/>
      <c r="B73" s="365" t="s">
        <v>310</v>
      </c>
      <c r="C73" s="366">
        <v>23795</v>
      </c>
      <c r="D73" s="366">
        <v>23380</v>
      </c>
      <c r="E73" s="366"/>
      <c r="F73" s="366"/>
      <c r="G73" s="20"/>
      <c r="H73" s="87"/>
      <c r="I73" s="87"/>
    </row>
    <row r="74" spans="1:10" s="1" customFormat="1" ht="15" customHeight="1" x14ac:dyDescent="0.2">
      <c r="A74" s="20"/>
      <c r="B74" s="168" t="s">
        <v>317</v>
      </c>
      <c r="C74" s="367">
        <f>SUBTOTAL(109,Table212248[FY2023])</f>
        <v>123216</v>
      </c>
      <c r="D74" s="367">
        <f>SUBTOTAL(109,Table212248[FY2022])</f>
        <v>95571.22</v>
      </c>
      <c r="E74" s="367">
        <f>SUBTOTAL(109,Table212248[FY2021])</f>
        <v>73992</v>
      </c>
      <c r="F74" s="367">
        <f>SUBTOTAL(109,Table212248[FY2020])</f>
        <v>52097</v>
      </c>
      <c r="G74" s="20"/>
      <c r="H74" s="87"/>
      <c r="I74" s="87"/>
    </row>
    <row r="75" spans="1:10" s="1" customFormat="1" ht="15" customHeight="1" x14ac:dyDescent="0.3">
      <c r="A75" s="20"/>
      <c r="B75" s="45"/>
      <c r="C75" s="70"/>
      <c r="D75" s="102"/>
      <c r="E75" s="102"/>
      <c r="F75" s="87"/>
      <c r="G75" s="20"/>
      <c r="H75" s="87"/>
      <c r="I75" s="87"/>
    </row>
    <row r="76" spans="1:10" s="1" customFormat="1" ht="19.5" x14ac:dyDescent="0.3">
      <c r="A76" s="20"/>
      <c r="B76" s="717" t="s">
        <v>112</v>
      </c>
      <c r="C76" s="717"/>
      <c r="D76" s="717"/>
      <c r="E76" s="717"/>
      <c r="F76" s="86"/>
      <c r="G76" s="68"/>
      <c r="H76" s="86"/>
      <c r="I76" s="86"/>
      <c r="J76" s="76"/>
    </row>
    <row r="77" spans="1:10" s="1" customFormat="1" ht="15" customHeight="1" x14ac:dyDescent="0.2">
      <c r="A77" s="20"/>
      <c r="B77" s="291" t="s">
        <v>113</v>
      </c>
      <c r="C77" s="44"/>
      <c r="D77" s="44"/>
      <c r="E77" s="44"/>
      <c r="F77" s="87"/>
      <c r="G77" s="20"/>
      <c r="H77" s="87"/>
      <c r="I77" s="87"/>
    </row>
    <row r="78" spans="1:10" s="1" customFormat="1" ht="15" customHeight="1" x14ac:dyDescent="0.3">
      <c r="A78" s="20"/>
      <c r="B78" s="45"/>
      <c r="C78" s="69"/>
      <c r="D78" s="102"/>
      <c r="E78" s="102"/>
      <c r="F78" s="87"/>
      <c r="G78" s="20"/>
      <c r="H78" s="87"/>
      <c r="I78" s="87"/>
    </row>
    <row r="79" spans="1:10" s="1" customFormat="1" ht="15" customHeight="1" x14ac:dyDescent="0.2">
      <c r="A79" s="20"/>
      <c r="B79" s="213" t="s">
        <v>849</v>
      </c>
      <c r="C79" s="361" t="s">
        <v>850</v>
      </c>
      <c r="D79" s="361" t="s">
        <v>459</v>
      </c>
      <c r="E79" s="361" t="s">
        <v>460</v>
      </c>
      <c r="F79" s="362" t="s">
        <v>461</v>
      </c>
      <c r="G79" s="20"/>
      <c r="H79" s="87"/>
      <c r="I79" s="87"/>
    </row>
    <row r="80" spans="1:10" s="1" customFormat="1" ht="15" customHeight="1" x14ac:dyDescent="0.2">
      <c r="A80" s="20"/>
      <c r="B80" s="358" t="s">
        <v>302</v>
      </c>
      <c r="C80" s="364">
        <v>0</v>
      </c>
      <c r="D80" s="364">
        <v>0</v>
      </c>
      <c r="E80" s="364">
        <v>16735</v>
      </c>
      <c r="F80" s="364">
        <v>13088</v>
      </c>
      <c r="G80" s="20"/>
      <c r="H80" s="87"/>
      <c r="I80" s="87"/>
    </row>
    <row r="81" spans="1:10" s="1" customFormat="1" ht="15" customHeight="1" x14ac:dyDescent="0.2">
      <c r="A81" s="20"/>
      <c r="B81" s="358" t="s">
        <v>306</v>
      </c>
      <c r="C81" s="364">
        <v>0</v>
      </c>
      <c r="D81" s="364">
        <v>0</v>
      </c>
      <c r="E81" s="364">
        <v>13834</v>
      </c>
      <c r="F81" s="364">
        <v>10235</v>
      </c>
      <c r="G81" s="20"/>
      <c r="H81" s="87"/>
      <c r="I81" s="87"/>
    </row>
    <row r="82" spans="1:10" s="1" customFormat="1" ht="15" customHeight="1" x14ac:dyDescent="0.2">
      <c r="A82" s="20"/>
      <c r="B82" s="365" t="s">
        <v>310</v>
      </c>
      <c r="C82" s="366">
        <v>2231</v>
      </c>
      <c r="D82" s="366">
        <v>4859</v>
      </c>
      <c r="E82" s="366"/>
      <c r="F82" s="366"/>
      <c r="G82" s="20"/>
      <c r="H82" s="87"/>
      <c r="I82" s="87"/>
    </row>
    <row r="83" spans="1:10" s="1" customFormat="1" ht="15" customHeight="1" x14ac:dyDescent="0.2">
      <c r="A83" s="20"/>
      <c r="B83" s="181" t="s">
        <v>317</v>
      </c>
      <c r="C83" s="368">
        <f>SUBTOTAL(109,Table213249[Market-based emissions FY2023])</f>
        <v>2231</v>
      </c>
      <c r="D83" s="368">
        <f>SUBTOTAL(109,Table213249[FY2022])</f>
        <v>4859</v>
      </c>
      <c r="E83" s="368">
        <f>SUBTOTAL(109,Table213249[FY2021])</f>
        <v>30569</v>
      </c>
      <c r="F83" s="368">
        <f>SUBTOTAL(109,Table213249[FY2020])</f>
        <v>23323</v>
      </c>
      <c r="G83" s="20"/>
      <c r="H83" s="87"/>
      <c r="I83" s="87"/>
    </row>
    <row r="84" spans="1:10" s="1" customFormat="1" ht="15" customHeight="1" x14ac:dyDescent="0.2">
      <c r="A84" s="20"/>
      <c r="B84" s="72"/>
      <c r="C84" s="72"/>
      <c r="D84" s="72"/>
      <c r="E84" s="72"/>
      <c r="F84" s="87"/>
      <c r="G84" s="20"/>
      <c r="H84" s="87"/>
      <c r="I84" s="87"/>
    </row>
    <row r="85" spans="1:10" s="1" customFormat="1" ht="19.5" x14ac:dyDescent="0.3">
      <c r="A85" s="20"/>
      <c r="B85" s="698" t="s">
        <v>114</v>
      </c>
      <c r="C85" s="698"/>
      <c r="D85" s="698"/>
      <c r="E85" s="698"/>
      <c r="F85" s="232"/>
      <c r="G85" s="166"/>
      <c r="H85" s="232"/>
      <c r="I85" s="232"/>
      <c r="J85" s="286"/>
    </row>
    <row r="86" spans="1:10" s="1" customFormat="1" ht="15" customHeight="1" x14ac:dyDescent="0.2">
      <c r="A86" s="20"/>
      <c r="B86" s="291" t="s">
        <v>115</v>
      </c>
      <c r="C86" s="44"/>
      <c r="D86" s="44"/>
      <c r="E86" s="44"/>
      <c r="F86" s="87"/>
      <c r="G86" s="20"/>
      <c r="H86" s="87"/>
      <c r="I86" s="87"/>
    </row>
    <row r="87" spans="1:10" s="1" customFormat="1" ht="15" customHeight="1" x14ac:dyDescent="0.2">
      <c r="A87" s="20"/>
      <c r="B87" s="31"/>
      <c r="C87" s="31"/>
      <c r="D87" s="31"/>
      <c r="E87" s="31"/>
      <c r="F87" s="87"/>
      <c r="G87" s="20"/>
      <c r="H87" s="87"/>
      <c r="I87" s="87"/>
    </row>
    <row r="88" spans="1:10" s="1" customFormat="1" ht="15" customHeight="1" x14ac:dyDescent="0.2">
      <c r="A88" s="20"/>
      <c r="B88" s="213" t="s">
        <v>851</v>
      </c>
      <c r="C88" s="361" t="s">
        <v>458</v>
      </c>
      <c r="D88" s="361" t="s">
        <v>459</v>
      </c>
      <c r="E88" s="361" t="s">
        <v>460</v>
      </c>
      <c r="F88" s="362" t="s">
        <v>461</v>
      </c>
      <c r="G88" s="20"/>
      <c r="H88" s="87"/>
      <c r="I88" s="87"/>
    </row>
    <row r="89" spans="1:10" s="1" customFormat="1" ht="15" customHeight="1" x14ac:dyDescent="0.2">
      <c r="A89" s="20"/>
      <c r="B89" s="358" t="s">
        <v>302</v>
      </c>
      <c r="C89" s="364">
        <f t="shared" ref="C89:F90" si="0">C71+C80</f>
        <v>24849</v>
      </c>
      <c r="D89" s="364">
        <f t="shared" si="0"/>
        <v>21668.400000000001</v>
      </c>
      <c r="E89" s="364">
        <f t="shared" si="0"/>
        <v>52647</v>
      </c>
      <c r="F89" s="364">
        <f t="shared" si="0"/>
        <v>48396</v>
      </c>
      <c r="G89" s="20"/>
      <c r="H89" s="87"/>
      <c r="I89" s="87"/>
    </row>
    <row r="90" spans="1:10" s="1" customFormat="1" ht="15" customHeight="1" x14ac:dyDescent="0.2">
      <c r="A90" s="20"/>
      <c r="B90" s="358" t="s">
        <v>306</v>
      </c>
      <c r="C90" s="364">
        <f t="shared" si="0"/>
        <v>74572</v>
      </c>
      <c r="D90" s="364">
        <f t="shared" si="0"/>
        <v>50522.82</v>
      </c>
      <c r="E90" s="364">
        <f t="shared" si="0"/>
        <v>51914</v>
      </c>
      <c r="F90" s="364">
        <f t="shared" si="0"/>
        <v>27024</v>
      </c>
      <c r="G90" s="20"/>
      <c r="H90" s="87"/>
      <c r="I90" s="87"/>
    </row>
    <row r="91" spans="1:10" s="1" customFormat="1" ht="15" customHeight="1" x14ac:dyDescent="0.2">
      <c r="A91" s="20"/>
      <c r="B91" s="365" t="s">
        <v>310</v>
      </c>
      <c r="C91" s="366">
        <f>C73+C82</f>
        <v>26026</v>
      </c>
      <c r="D91" s="366">
        <f>D73+D82</f>
        <v>28239</v>
      </c>
      <c r="E91" s="366"/>
      <c r="F91" s="366"/>
      <c r="G91" s="20"/>
      <c r="H91" s="87"/>
      <c r="I91" s="87"/>
    </row>
    <row r="92" spans="1:10" s="1" customFormat="1" ht="15" customHeight="1" x14ac:dyDescent="0.2">
      <c r="A92" s="20"/>
      <c r="B92" s="181" t="s">
        <v>317</v>
      </c>
      <c r="C92" s="368">
        <f>SUBTOTAL(109,Table214250[FY2023])</f>
        <v>125447</v>
      </c>
      <c r="D92" s="368">
        <f>SUBTOTAL(109,Table214250[FY2022])</f>
        <v>100430.22</v>
      </c>
      <c r="E92" s="368">
        <f>SUBTOTAL(109,Table214250[FY2021])</f>
        <v>104561</v>
      </c>
      <c r="F92" s="368">
        <f>SUBTOTAL(109,Table214250[FY2020])</f>
        <v>75420</v>
      </c>
      <c r="G92" s="20"/>
      <c r="H92" s="87"/>
      <c r="I92" s="87"/>
    </row>
    <row r="93" spans="1:10" s="1" customFormat="1" ht="15" customHeight="1" x14ac:dyDescent="0.2">
      <c r="A93" s="20"/>
      <c r="B93" s="73"/>
      <c r="C93" s="72"/>
      <c r="D93" s="72"/>
      <c r="E93" s="72"/>
      <c r="F93" s="87"/>
      <c r="G93" s="20"/>
      <c r="H93" s="87"/>
      <c r="I93" s="87"/>
    </row>
    <row r="94" spans="1:10" s="1" customFormat="1" ht="19.5" x14ac:dyDescent="0.3">
      <c r="A94" s="20"/>
      <c r="B94" s="698" t="s">
        <v>116</v>
      </c>
      <c r="C94" s="698"/>
      <c r="D94" s="698"/>
      <c r="E94" s="698"/>
      <c r="F94" s="232"/>
      <c r="G94" s="166"/>
      <c r="H94" s="232"/>
      <c r="I94" s="232"/>
      <c r="J94" s="286"/>
    </row>
    <row r="95" spans="1:10" s="1" customFormat="1" ht="15" customHeight="1" x14ac:dyDescent="0.2">
      <c r="A95" s="20"/>
      <c r="B95" s="291" t="s">
        <v>117</v>
      </c>
      <c r="C95" s="44"/>
      <c r="D95" s="44"/>
      <c r="E95" s="44"/>
      <c r="F95" s="87"/>
      <c r="G95" s="20"/>
      <c r="H95" s="87"/>
      <c r="I95" s="87"/>
    </row>
    <row r="96" spans="1:10" s="1" customFormat="1" ht="15" customHeight="1" x14ac:dyDescent="0.2">
      <c r="A96" s="20"/>
      <c r="B96" s="103"/>
      <c r="C96" s="72"/>
      <c r="D96" s="72"/>
      <c r="E96" s="72"/>
      <c r="F96" s="87"/>
      <c r="G96" s="20"/>
      <c r="H96" s="87"/>
      <c r="I96" s="87"/>
    </row>
    <row r="97" spans="1:9" s="1" customFormat="1" ht="23.25" customHeight="1" x14ac:dyDescent="0.2">
      <c r="A97" s="20"/>
      <c r="B97" s="160" t="s">
        <v>852</v>
      </c>
      <c r="C97" s="163" t="s">
        <v>458</v>
      </c>
      <c r="D97" s="218" t="s">
        <v>459</v>
      </c>
      <c r="E97" s="218" t="s">
        <v>460</v>
      </c>
      <c r="F97" s="214" t="s">
        <v>461</v>
      </c>
      <c r="G97" s="20"/>
      <c r="H97" s="87"/>
      <c r="I97" s="87"/>
    </row>
    <row r="98" spans="1:9" s="1" customFormat="1" ht="15" customHeight="1" x14ac:dyDescent="0.2">
      <c r="A98" s="20"/>
      <c r="B98" s="358" t="s">
        <v>302</v>
      </c>
      <c r="C98" s="369">
        <v>0.35</v>
      </c>
      <c r="D98" s="369">
        <v>0.28447046776332202</v>
      </c>
      <c r="E98" s="369">
        <v>0.53319871718731437</v>
      </c>
      <c r="F98" s="369">
        <v>0.54691904953685055</v>
      </c>
      <c r="G98" s="20"/>
      <c r="H98" s="87"/>
      <c r="I98" s="87"/>
    </row>
    <row r="99" spans="1:9" s="1" customFormat="1" ht="15" customHeight="1" x14ac:dyDescent="0.2">
      <c r="A99" s="20"/>
      <c r="B99" s="358" t="s">
        <v>306</v>
      </c>
      <c r="C99" s="370">
        <v>0.44</v>
      </c>
      <c r="D99" s="369">
        <v>0.4843108158628821</v>
      </c>
      <c r="E99" s="369">
        <v>0.32997409079486667</v>
      </c>
      <c r="F99" s="369">
        <v>0.23497221872332089</v>
      </c>
      <c r="G99" s="20"/>
      <c r="H99" s="87"/>
      <c r="I99" s="87"/>
    </row>
    <row r="100" spans="1:9" s="1" customFormat="1" ht="15" customHeight="1" x14ac:dyDescent="0.2">
      <c r="A100" s="20"/>
      <c r="B100" s="371" t="s">
        <v>310</v>
      </c>
      <c r="C100" s="372">
        <v>0.05</v>
      </c>
      <c r="D100" s="372">
        <v>0.56325134308222313</v>
      </c>
      <c r="E100" s="373" t="s">
        <v>291</v>
      </c>
      <c r="F100" s="374" t="s">
        <v>291</v>
      </c>
      <c r="G100" s="20"/>
      <c r="H100" s="87"/>
      <c r="I100" s="87"/>
    </row>
    <row r="101" spans="1:9" s="1" customFormat="1" ht="15" customHeight="1" x14ac:dyDescent="0.2">
      <c r="A101" s="20"/>
      <c r="B101" s="375" t="s">
        <v>317</v>
      </c>
      <c r="C101" s="376">
        <v>0.44</v>
      </c>
      <c r="D101" s="376">
        <v>0.43050293019337926</v>
      </c>
      <c r="E101" s="376">
        <v>0.40486990780006021</v>
      </c>
      <c r="F101" s="376">
        <v>0.38304082818048807</v>
      </c>
      <c r="G101" s="20"/>
      <c r="H101" s="87"/>
      <c r="I101" s="87"/>
    </row>
    <row r="102" spans="1:9" s="1" customFormat="1" ht="15" customHeight="1" x14ac:dyDescent="0.2">
      <c r="A102" s="20"/>
      <c r="B102" s="103"/>
      <c r="C102" s="72"/>
      <c r="D102" s="72"/>
      <c r="E102" s="72"/>
      <c r="F102" s="87"/>
      <c r="G102" s="20"/>
      <c r="H102" s="87"/>
      <c r="I102" s="87"/>
    </row>
    <row r="103" spans="1:9" s="1" customFormat="1" ht="15" customHeight="1" x14ac:dyDescent="0.2">
      <c r="A103" s="20"/>
      <c r="B103" s="25"/>
      <c r="C103" s="36"/>
      <c r="D103" s="36"/>
      <c r="E103" s="36"/>
      <c r="F103" s="36"/>
      <c r="G103" s="20"/>
      <c r="H103" s="20"/>
    </row>
    <row r="104" spans="1:9" s="1" customFormat="1" ht="15" customHeight="1" x14ac:dyDescent="0.2">
      <c r="A104" s="20"/>
      <c r="B104" s="25"/>
      <c r="C104" s="98"/>
      <c r="D104" s="98"/>
      <c r="E104" s="98"/>
      <c r="F104" s="98"/>
      <c r="G104" s="20"/>
      <c r="H104" s="20"/>
    </row>
    <row r="105" spans="1:9" s="1" customFormat="1" ht="15" customHeight="1" x14ac:dyDescent="0.2">
      <c r="A105" s="20"/>
      <c r="B105" s="25"/>
      <c r="C105" s="36"/>
      <c r="D105" s="36"/>
      <c r="E105" s="36"/>
      <c r="F105" s="36"/>
      <c r="G105" s="20"/>
      <c r="H105" s="20"/>
    </row>
    <row r="106" spans="1:9" s="1" customFormat="1" ht="15" customHeight="1" x14ac:dyDescent="0.2">
      <c r="A106" s="20"/>
      <c r="B106" s="40"/>
      <c r="C106" s="36"/>
      <c r="D106" s="36"/>
      <c r="E106" s="36"/>
      <c r="F106" s="36"/>
      <c r="G106" s="20"/>
      <c r="H106" s="20"/>
    </row>
    <row r="107" spans="1:9" s="1" customFormat="1" ht="15" customHeight="1" x14ac:dyDescent="0.2">
      <c r="A107" s="20"/>
      <c r="B107" s="40"/>
      <c r="C107" s="36"/>
      <c r="D107" s="36"/>
      <c r="E107" s="36"/>
      <c r="F107" s="36"/>
      <c r="G107" s="20"/>
      <c r="H107" s="20"/>
    </row>
    <row r="108" spans="1:9" s="1" customFormat="1" ht="15" customHeight="1" x14ac:dyDescent="0.2">
      <c r="A108" s="20"/>
      <c r="B108" s="39"/>
      <c r="C108" s="36"/>
      <c r="D108" s="36"/>
      <c r="E108" s="36"/>
      <c r="F108" s="36"/>
      <c r="G108" s="20"/>
      <c r="H108" s="20"/>
    </row>
    <row r="109" spans="1:9" s="1" customFormat="1" ht="15" customHeight="1" x14ac:dyDescent="0.2">
      <c r="A109" s="20"/>
      <c r="B109" s="40"/>
      <c r="C109" s="36"/>
      <c r="D109" s="36"/>
      <c r="E109" s="36"/>
      <c r="F109" s="36"/>
      <c r="G109" s="20"/>
      <c r="H109" s="20"/>
    </row>
    <row r="110" spans="1:9" s="1" customFormat="1" ht="15" customHeight="1" x14ac:dyDescent="0.2">
      <c r="A110" s="20"/>
      <c r="B110" s="40"/>
      <c r="C110" s="36"/>
      <c r="D110" s="36"/>
      <c r="E110" s="36"/>
      <c r="F110" s="36"/>
      <c r="G110" s="20"/>
      <c r="H110" s="20"/>
    </row>
    <row r="111" spans="1:9" s="1" customFormat="1" ht="15" customHeight="1" x14ac:dyDescent="0.2">
      <c r="A111" s="20"/>
      <c r="B111" s="40"/>
      <c r="C111" s="36"/>
      <c r="D111" s="36"/>
      <c r="E111" s="36"/>
      <c r="F111" s="36"/>
      <c r="G111" s="20"/>
      <c r="H111" s="20"/>
    </row>
    <row r="112" spans="1:9" s="1" customFormat="1" ht="15" customHeight="1" x14ac:dyDescent="0.2">
      <c r="A112" s="20"/>
      <c r="B112" s="13"/>
      <c r="C112" s="98"/>
      <c r="D112" s="98"/>
      <c r="E112" s="98"/>
      <c r="F112" s="98"/>
      <c r="G112" s="20"/>
      <c r="H112" s="20"/>
    </row>
    <row r="113" spans="1:29" s="1" customFormat="1" ht="15" customHeight="1" x14ac:dyDescent="0.2">
      <c r="A113" s="20"/>
      <c r="B113" s="39"/>
      <c r="C113" s="36"/>
      <c r="D113" s="36"/>
      <c r="E113" s="36"/>
      <c r="F113" s="36"/>
      <c r="G113" s="20"/>
      <c r="H113" s="20"/>
    </row>
    <row r="114" spans="1:29" s="20" customFormat="1" ht="15" customHeight="1" x14ac:dyDescent="0.2">
      <c r="B114" s="40"/>
      <c r="C114" s="36"/>
      <c r="D114" s="36"/>
      <c r="E114" s="36"/>
      <c r="F114" s="36"/>
      <c r="I114" s="1"/>
      <c r="J114" s="1"/>
      <c r="K114" s="1"/>
      <c r="L114" s="1"/>
      <c r="M114" s="1"/>
      <c r="N114" s="1"/>
      <c r="O114" s="1"/>
      <c r="P114" s="1"/>
      <c r="Q114" s="1"/>
      <c r="R114" s="1"/>
      <c r="S114" s="1"/>
      <c r="T114" s="1"/>
      <c r="U114" s="1"/>
      <c r="V114" s="1"/>
      <c r="W114" s="1"/>
      <c r="X114" s="1"/>
      <c r="Y114" s="1"/>
      <c r="Z114" s="1"/>
      <c r="AA114" s="1"/>
      <c r="AB114" s="1"/>
      <c r="AC114" s="1"/>
    </row>
    <row r="115" spans="1:29" s="20" customFormat="1" ht="15" customHeight="1" x14ac:dyDescent="0.2">
      <c r="B115" s="40"/>
      <c r="C115" s="36"/>
      <c r="D115" s="36"/>
      <c r="E115" s="36"/>
      <c r="F115" s="36"/>
      <c r="I115" s="1"/>
      <c r="J115" s="1"/>
      <c r="K115" s="1"/>
      <c r="L115" s="1"/>
      <c r="M115" s="1"/>
      <c r="N115" s="1"/>
      <c r="O115" s="1"/>
      <c r="P115" s="1"/>
      <c r="Q115" s="1"/>
      <c r="R115" s="1"/>
      <c r="S115" s="1"/>
      <c r="T115" s="1"/>
      <c r="U115" s="1"/>
      <c r="V115" s="1"/>
      <c r="W115" s="1"/>
      <c r="X115" s="1"/>
      <c r="Y115" s="1"/>
      <c r="Z115" s="1"/>
      <c r="AA115" s="1"/>
      <c r="AB115" s="1"/>
      <c r="AC115" s="1"/>
    </row>
    <row r="116" spans="1:29" s="20" customFormat="1" ht="15" customHeight="1" x14ac:dyDescent="0.2">
      <c r="B116" s="40"/>
      <c r="C116" s="36"/>
      <c r="D116" s="36"/>
      <c r="E116" s="36"/>
      <c r="F116" s="36"/>
      <c r="I116" s="1"/>
      <c r="J116" s="1"/>
      <c r="K116" s="1"/>
      <c r="L116" s="1"/>
      <c r="M116" s="1"/>
      <c r="N116" s="1"/>
      <c r="O116" s="1"/>
      <c r="P116" s="1"/>
      <c r="Q116" s="1"/>
      <c r="R116" s="1"/>
      <c r="S116" s="1"/>
      <c r="T116" s="1"/>
      <c r="U116" s="1"/>
      <c r="V116" s="1"/>
      <c r="W116" s="1"/>
      <c r="X116" s="1"/>
      <c r="Y116" s="1"/>
      <c r="Z116" s="1"/>
      <c r="AA116" s="1"/>
      <c r="AB116" s="1"/>
      <c r="AC116" s="1"/>
    </row>
    <row r="117" spans="1:29" s="20" customFormat="1" ht="15" customHeight="1" x14ac:dyDescent="0.2">
      <c r="B117" s="711"/>
      <c r="C117" s="711"/>
      <c r="D117" s="711"/>
      <c r="E117" s="711"/>
      <c r="F117" s="711"/>
      <c r="I117" s="1"/>
      <c r="J117" s="1"/>
      <c r="K117" s="1"/>
      <c r="L117" s="1"/>
      <c r="M117" s="1"/>
      <c r="N117" s="1"/>
      <c r="O117" s="1"/>
      <c r="P117" s="1"/>
      <c r="Q117" s="1"/>
      <c r="R117" s="1"/>
      <c r="S117" s="1"/>
      <c r="T117" s="1"/>
      <c r="U117" s="1"/>
      <c r="V117" s="1"/>
      <c r="W117" s="1"/>
      <c r="X117" s="1"/>
      <c r="Y117" s="1"/>
      <c r="Z117" s="1"/>
      <c r="AA117" s="1"/>
      <c r="AB117" s="1"/>
      <c r="AC117" s="1"/>
    </row>
  </sheetData>
  <mergeCells count="16">
    <mergeCell ref="B85:E85"/>
    <mergeCell ref="B94:E94"/>
    <mergeCell ref="B1:D1"/>
    <mergeCell ref="B117:F117"/>
    <mergeCell ref="C26:G26"/>
    <mergeCell ref="B28:E28"/>
    <mergeCell ref="B42:E42"/>
    <mergeCell ref="B61:E61"/>
    <mergeCell ref="B67:E67"/>
    <mergeCell ref="B76:E76"/>
    <mergeCell ref="B69:E69"/>
    <mergeCell ref="B3:E3"/>
    <mergeCell ref="C6:F6"/>
    <mergeCell ref="C8:F8"/>
    <mergeCell ref="C10:F10"/>
    <mergeCell ref="C11:F11"/>
  </mergeCells>
  <dataValidations count="3">
    <dataValidation type="list" allowBlank="1" showInputMessage="1" showErrorMessage="1" sqref="G32:G40 C66:E66 C63:E63 C102:E102" xr:uid="{C6576BAC-5962-AA45-8094-82B90D167011}">
      <formula1>YesNo</formula1>
    </dataValidation>
    <dataValidation type="list" allowBlank="1" showInputMessage="1" showErrorMessage="1" sqref="E16:E17 D19:D20" xr:uid="{2935B73C-2177-CA43-8AF3-C725D27A4CDD}">
      <formula1>Status</formula1>
    </dataValidation>
    <dataValidation type="list" allowBlank="1" showInputMessage="1" showErrorMessage="1" sqref="D32:D40" xr:uid="{C3C973DB-4807-284D-BF7E-4462E3535E58}">
      <formula1>Risks</formula1>
    </dataValidation>
  </dataValidations>
  <hyperlinks>
    <hyperlink ref="C12:G12" location="'ENV. &amp; BIODIVERSITY MGMT.'!A1" display="See Environment &amp; Biodiversity Management Section. Complementarily, in 2023, we appointed a new Manager for Tailings and Geotechnics in Nicaragua, directly reporting to the Sr Mgr Projects." xr:uid="{0DDAC8FC-9564-7F48-AC0E-1CB7F2C22E0B}"/>
    <hyperlink ref="C26:G26" location="'ENV. &amp; BIODIVERSITY MGMT.'!A1" display="See Environmental Management &amp; Performance Section" xr:uid="{9DB15514-5D77-B14F-9228-0B7CA40965F0}"/>
  </hyperlinks>
  <pageMargins left="0.7" right="0.7" top="0.75" bottom="0.75" header="0.3" footer="0.3"/>
  <drawing r:id="rId1"/>
  <tableParts count="9">
    <tablePart r:id="rId2"/>
    <tablePart r:id="rId3"/>
    <tablePart r:id="rId4"/>
    <tablePart r:id="rId5"/>
    <tablePart r:id="rId6"/>
    <tablePart r:id="rId7"/>
    <tablePart r:id="rId8"/>
    <tablePart r:id="rId9"/>
    <tablePart r:id="rId10"/>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D85E0-2C00-F14E-BB26-13F51E75891E}">
  <dimension ref="A1:AC136"/>
  <sheetViews>
    <sheetView showGridLines="0" zoomScale="70" zoomScaleNormal="70" workbookViewId="0">
      <pane xSplit="2" ySplit="1" topLeftCell="C104" activePane="bottomRight" state="frozen"/>
      <selection pane="topRight" activeCell="C1" sqref="C1"/>
      <selection pane="bottomLeft" activeCell="A2" sqref="A2"/>
      <selection pane="bottomRight" activeCell="A93" activeCellId="1" sqref="A84:XFD84 A93:XFD93"/>
    </sheetView>
  </sheetViews>
  <sheetFormatPr defaultColWidth="8.85546875" defaultRowHeight="15" customHeight="1" x14ac:dyDescent="0.25"/>
  <cols>
    <col min="1" max="1" width="5.85546875" style="20" customWidth="1"/>
    <col min="2" max="4" width="50.85546875" style="16" customWidth="1"/>
    <col min="5" max="8" width="50.85546875" style="20" customWidth="1"/>
    <col min="9" max="17" width="50.85546875" style="1" customWidth="1"/>
    <col min="18" max="29" width="8.85546875" style="1"/>
  </cols>
  <sheetData>
    <row r="1" spans="1:29" s="3" customFormat="1" ht="69.95" customHeight="1" x14ac:dyDescent="0.6">
      <c r="A1" s="19"/>
      <c r="B1" s="681" t="s">
        <v>853</v>
      </c>
      <c r="C1" s="681"/>
      <c r="D1" s="681"/>
      <c r="E1" s="681"/>
      <c r="F1" s="681"/>
      <c r="G1" s="63"/>
      <c r="H1" s="63"/>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43" t="s">
        <v>119</v>
      </c>
      <c r="C4" s="8"/>
      <c r="D4" s="8"/>
      <c r="E4" s="8"/>
      <c r="F4" s="20"/>
      <c r="G4" s="20"/>
      <c r="H4" s="20"/>
    </row>
    <row r="5" spans="1:29" s="1" customFormat="1" ht="15" customHeight="1" x14ac:dyDescent="0.2">
      <c r="A5" s="20"/>
      <c r="B5" s="626"/>
      <c r="C5" s="8"/>
      <c r="D5" s="8"/>
      <c r="E5" s="8"/>
      <c r="F5" s="20"/>
      <c r="G5" s="20"/>
      <c r="H5" s="20"/>
    </row>
    <row r="6" spans="1:29" s="1" customFormat="1" ht="82.5" customHeight="1" x14ac:dyDescent="0.2">
      <c r="A6" s="20"/>
      <c r="B6" s="208" t="s">
        <v>409</v>
      </c>
      <c r="C6" s="705" t="s">
        <v>854</v>
      </c>
      <c r="D6" s="705"/>
      <c r="E6" s="705"/>
      <c r="F6" s="705"/>
      <c r="G6" s="21"/>
      <c r="H6" s="21"/>
      <c r="I6" s="21"/>
      <c r="J6" s="21"/>
      <c r="K6" s="21"/>
      <c r="L6" s="21"/>
      <c r="M6" s="21"/>
      <c r="N6" s="21"/>
      <c r="O6" s="21"/>
    </row>
    <row r="7" spans="1:29" s="1" customFormat="1" ht="15" customHeight="1" x14ac:dyDescent="0.2">
      <c r="A7" s="20"/>
      <c r="B7" s="631"/>
      <c r="C7" s="205"/>
      <c r="D7" s="205"/>
      <c r="E7" s="205"/>
      <c r="F7" s="149"/>
      <c r="G7" s="20"/>
      <c r="H7" s="20"/>
    </row>
    <row r="8" spans="1:29" s="1" customFormat="1" ht="163.5" customHeight="1" x14ac:dyDescent="0.2">
      <c r="A8" s="20"/>
      <c r="B8" s="208" t="s">
        <v>411</v>
      </c>
      <c r="C8" s="700" t="s">
        <v>855</v>
      </c>
      <c r="D8" s="705"/>
      <c r="E8" s="705"/>
      <c r="F8" s="705"/>
      <c r="G8" s="21"/>
      <c r="H8" s="21"/>
      <c r="I8" s="21"/>
      <c r="J8" s="21"/>
      <c r="K8" s="21"/>
      <c r="L8" s="21"/>
      <c r="M8" s="21"/>
      <c r="N8" s="21"/>
      <c r="O8" s="21"/>
    </row>
    <row r="9" spans="1:29" s="1" customFormat="1" ht="15" customHeight="1" x14ac:dyDescent="0.2">
      <c r="A9" s="20"/>
      <c r="B9" s="631"/>
      <c r="C9" s="205"/>
      <c r="D9" s="205"/>
      <c r="E9" s="205"/>
      <c r="F9" s="149"/>
      <c r="G9" s="20"/>
      <c r="H9" s="20"/>
    </row>
    <row r="10" spans="1:29" s="1" customFormat="1" ht="384.95" customHeight="1" x14ac:dyDescent="0.2">
      <c r="A10" s="20"/>
      <c r="B10" s="209" t="s">
        <v>413</v>
      </c>
      <c r="C10" s="701" t="s">
        <v>856</v>
      </c>
      <c r="D10" s="701"/>
      <c r="E10" s="701"/>
      <c r="F10" s="701"/>
      <c r="G10" s="64"/>
      <c r="H10" s="64"/>
      <c r="I10" s="64"/>
      <c r="J10" s="64"/>
      <c r="K10" s="64"/>
      <c r="L10" s="64"/>
      <c r="M10" s="64"/>
      <c r="N10" s="64"/>
      <c r="O10" s="64"/>
    </row>
    <row r="11" spans="1:29" s="1" customFormat="1" ht="351.75" customHeight="1" x14ac:dyDescent="0.2">
      <c r="A11" s="20"/>
      <c r="B11" s="208"/>
      <c r="C11" s="700" t="s">
        <v>857</v>
      </c>
      <c r="D11" s="700"/>
      <c r="E11" s="700"/>
      <c r="F11" s="700"/>
      <c r="G11" s="64"/>
      <c r="H11" s="64"/>
      <c r="I11" s="64"/>
      <c r="J11" s="64"/>
      <c r="K11" s="64"/>
      <c r="L11" s="64"/>
      <c r="M11" s="64"/>
      <c r="N11" s="64"/>
      <c r="O11" s="64"/>
    </row>
    <row r="12" spans="1:29" s="1" customFormat="1" ht="15" customHeight="1" x14ac:dyDescent="0.2">
      <c r="A12" s="20"/>
      <c r="B12" s="636"/>
      <c r="C12" s="724" t="s">
        <v>858</v>
      </c>
      <c r="D12" s="724"/>
      <c r="E12" s="724"/>
      <c r="F12" s="724"/>
      <c r="G12" s="82"/>
      <c r="H12" s="20"/>
    </row>
    <row r="13" spans="1:29" s="10" customFormat="1" ht="39.950000000000003" customHeight="1" x14ac:dyDescent="0.2">
      <c r="A13" s="20"/>
      <c r="B13" s="208" t="s">
        <v>416</v>
      </c>
      <c r="C13" s="725"/>
      <c r="D13" s="725"/>
      <c r="E13" s="725"/>
      <c r="F13" s="725"/>
      <c r="G13" s="65"/>
      <c r="H13" s="64"/>
      <c r="I13" s="64"/>
      <c r="J13" s="64"/>
      <c r="K13" s="64"/>
      <c r="L13" s="64"/>
      <c r="M13" s="64"/>
      <c r="N13" s="64"/>
      <c r="O13" s="64"/>
      <c r="P13" s="1"/>
      <c r="Q13" s="1"/>
      <c r="R13" s="1"/>
      <c r="S13" s="1"/>
      <c r="T13" s="1"/>
      <c r="U13" s="1"/>
      <c r="V13" s="1"/>
      <c r="W13" s="1"/>
      <c r="X13" s="1"/>
      <c r="Y13" s="1"/>
      <c r="Z13" s="1"/>
      <c r="AA13" s="1"/>
      <c r="AB13" s="1"/>
      <c r="AC13" s="1"/>
    </row>
    <row r="14" spans="1:29" s="11" customFormat="1" ht="15" customHeight="1" x14ac:dyDescent="0.2">
      <c r="A14" s="16"/>
      <c r="B14" s="631"/>
      <c r="C14" s="8"/>
      <c r="D14" s="8"/>
      <c r="E14" s="8"/>
      <c r="F14" s="16"/>
      <c r="G14" s="16"/>
      <c r="H14" s="16"/>
      <c r="I14" s="4"/>
      <c r="J14" s="4"/>
      <c r="K14" s="4"/>
      <c r="L14" s="4"/>
      <c r="M14" s="4"/>
      <c r="N14" s="4"/>
      <c r="O14" s="4"/>
      <c r="P14" s="4"/>
      <c r="Q14" s="4"/>
      <c r="R14" s="4"/>
      <c r="S14" s="4"/>
      <c r="T14" s="4"/>
      <c r="U14" s="4"/>
      <c r="V14" s="4"/>
      <c r="W14" s="4"/>
      <c r="X14" s="4"/>
      <c r="Y14" s="4"/>
      <c r="Z14" s="4"/>
    </row>
    <row r="15" spans="1:29" s="11" customFormat="1" ht="15" customHeight="1" x14ac:dyDescent="0.2">
      <c r="A15" s="16"/>
      <c r="B15" s="209" t="s">
        <v>418</v>
      </c>
      <c r="C15" s="209" t="s">
        <v>419</v>
      </c>
      <c r="D15" s="21"/>
      <c r="E15" s="21"/>
      <c r="F15" s="21"/>
      <c r="G15" s="16"/>
      <c r="H15" s="16"/>
      <c r="I15" s="4"/>
      <c r="J15" s="4"/>
      <c r="K15" s="4"/>
      <c r="L15" s="4"/>
      <c r="M15" s="4"/>
      <c r="N15" s="4"/>
      <c r="O15" s="4"/>
      <c r="P15" s="4"/>
      <c r="Q15" s="4"/>
      <c r="R15" s="4"/>
      <c r="S15" s="4"/>
      <c r="T15" s="4"/>
      <c r="U15" s="4"/>
      <c r="V15" s="4"/>
      <c r="W15" s="4"/>
      <c r="X15" s="4"/>
      <c r="Y15" s="4"/>
      <c r="Z15" s="4"/>
    </row>
    <row r="16" spans="1:29" s="11" customFormat="1" ht="15" customHeight="1" x14ac:dyDescent="0.2">
      <c r="A16" s="16"/>
      <c r="B16" s="631"/>
      <c r="C16" s="160" t="s">
        <v>420</v>
      </c>
      <c r="D16" s="163" t="s">
        <v>421</v>
      </c>
      <c r="E16" s="163" t="s">
        <v>422</v>
      </c>
      <c r="F16" s="222" t="s">
        <v>423</v>
      </c>
      <c r="G16" s="16"/>
      <c r="H16" s="16"/>
      <c r="I16" s="4"/>
      <c r="J16" s="4"/>
      <c r="K16" s="4"/>
      <c r="L16" s="4"/>
      <c r="M16" s="4"/>
      <c r="N16" s="4"/>
      <c r="O16" s="4"/>
      <c r="P16" s="4"/>
      <c r="Q16" s="4"/>
      <c r="R16" s="4"/>
      <c r="S16" s="4"/>
      <c r="T16" s="4"/>
      <c r="U16" s="4"/>
      <c r="V16" s="4"/>
      <c r="W16" s="4"/>
      <c r="X16" s="4"/>
      <c r="Y16" s="4"/>
      <c r="Z16" s="4"/>
    </row>
    <row r="17" spans="1:26" s="11" customFormat="1" ht="32.25" customHeight="1" x14ac:dyDescent="0.2">
      <c r="A17" s="16"/>
      <c r="B17" s="631"/>
      <c r="C17" s="181" t="s">
        <v>424</v>
      </c>
      <c r="D17" s="181" t="s">
        <v>859</v>
      </c>
      <c r="E17" s="359" t="s">
        <v>542</v>
      </c>
      <c r="F17" s="181" t="s">
        <v>860</v>
      </c>
      <c r="G17" s="16"/>
      <c r="H17" s="16"/>
      <c r="I17" s="4"/>
      <c r="J17" s="4"/>
      <c r="K17" s="4"/>
      <c r="L17" s="4"/>
      <c r="M17" s="4"/>
      <c r="N17" s="4"/>
      <c r="O17" s="4"/>
      <c r="P17" s="4"/>
      <c r="Q17" s="4"/>
      <c r="R17" s="4"/>
      <c r="S17" s="4"/>
      <c r="T17" s="4"/>
      <c r="U17" s="4"/>
      <c r="V17" s="4"/>
      <c r="W17" s="4"/>
      <c r="X17" s="4"/>
      <c r="Y17" s="4"/>
      <c r="Z17" s="4"/>
    </row>
    <row r="18" spans="1:26" s="11" customFormat="1" ht="50.1" customHeight="1" x14ac:dyDescent="0.2">
      <c r="A18" s="16"/>
      <c r="B18" s="631"/>
      <c r="C18" s="181" t="s">
        <v>424</v>
      </c>
      <c r="D18" s="181" t="s">
        <v>861</v>
      </c>
      <c r="E18" s="359" t="s">
        <v>542</v>
      </c>
      <c r="F18" s="181" t="s">
        <v>862</v>
      </c>
      <c r="G18" s="16"/>
      <c r="H18" s="16"/>
      <c r="I18" s="4"/>
      <c r="J18" s="4"/>
      <c r="K18" s="4"/>
      <c r="L18" s="4"/>
      <c r="M18" s="4"/>
      <c r="N18" s="4"/>
      <c r="O18" s="4"/>
      <c r="P18" s="4"/>
      <c r="Q18" s="4"/>
      <c r="R18" s="4"/>
      <c r="S18" s="4"/>
      <c r="T18" s="4"/>
      <c r="U18" s="4"/>
      <c r="V18" s="4"/>
      <c r="W18" s="4"/>
      <c r="X18" s="4"/>
      <c r="Y18" s="4"/>
      <c r="Z18" s="4"/>
    </row>
    <row r="19" spans="1:26" s="11" customFormat="1" ht="35.1" customHeight="1" x14ac:dyDescent="0.2">
      <c r="A19" s="16"/>
      <c r="B19" s="631"/>
      <c r="C19" s="181" t="s">
        <v>424</v>
      </c>
      <c r="D19" s="181" t="s">
        <v>863</v>
      </c>
      <c r="E19" s="359" t="s">
        <v>864</v>
      </c>
      <c r="F19" s="181" t="s">
        <v>865</v>
      </c>
      <c r="G19" s="16"/>
      <c r="H19" s="16"/>
      <c r="I19" s="4"/>
      <c r="J19" s="4"/>
      <c r="K19" s="4"/>
      <c r="L19" s="4"/>
      <c r="M19" s="4"/>
      <c r="N19" s="4"/>
      <c r="O19" s="4"/>
      <c r="P19" s="4"/>
      <c r="Q19" s="4"/>
      <c r="R19" s="4"/>
      <c r="S19" s="4"/>
      <c r="T19" s="4"/>
      <c r="U19" s="4"/>
      <c r="V19" s="4"/>
      <c r="W19" s="4"/>
      <c r="X19" s="4"/>
      <c r="Y19" s="4"/>
      <c r="Z19" s="4"/>
    </row>
    <row r="20" spans="1:26" s="11" customFormat="1" ht="35.1" customHeight="1" x14ac:dyDescent="0.2">
      <c r="A20" s="16"/>
      <c r="B20" s="631"/>
      <c r="C20" s="181" t="s">
        <v>424</v>
      </c>
      <c r="D20" s="181" t="s">
        <v>866</v>
      </c>
      <c r="E20" s="359" t="s">
        <v>542</v>
      </c>
      <c r="F20" s="181" t="s">
        <v>867</v>
      </c>
      <c r="G20" s="16"/>
      <c r="H20" s="16"/>
      <c r="I20" s="4"/>
      <c r="J20" s="4"/>
      <c r="K20" s="4"/>
      <c r="L20" s="4"/>
      <c r="M20" s="4"/>
      <c r="N20" s="4"/>
      <c r="O20" s="4"/>
      <c r="P20" s="4"/>
      <c r="Q20" s="4"/>
      <c r="R20" s="4"/>
      <c r="S20" s="4"/>
      <c r="T20" s="4"/>
      <c r="U20" s="4"/>
      <c r="V20" s="4"/>
      <c r="W20" s="4"/>
      <c r="X20" s="4"/>
      <c r="Y20" s="4"/>
      <c r="Z20" s="4"/>
    </row>
    <row r="21" spans="1:26" s="11" customFormat="1" ht="35.1" customHeight="1" x14ac:dyDescent="0.2">
      <c r="A21" s="16"/>
      <c r="B21" s="631"/>
      <c r="C21" s="181" t="s">
        <v>424</v>
      </c>
      <c r="D21" s="181" t="s">
        <v>868</v>
      </c>
      <c r="E21" s="359" t="s">
        <v>426</v>
      </c>
      <c r="F21" s="181" t="s">
        <v>869</v>
      </c>
      <c r="G21" s="16"/>
      <c r="H21" s="16"/>
      <c r="I21" s="4"/>
      <c r="J21" s="4"/>
      <c r="K21" s="4"/>
      <c r="L21" s="4"/>
      <c r="M21" s="4"/>
      <c r="N21" s="4"/>
      <c r="O21" s="4"/>
      <c r="P21" s="4"/>
      <c r="Q21" s="4"/>
      <c r="R21" s="4"/>
      <c r="S21" s="4"/>
      <c r="T21" s="4"/>
      <c r="U21" s="4"/>
      <c r="V21" s="4"/>
      <c r="W21" s="4"/>
      <c r="X21" s="4"/>
      <c r="Y21" s="4"/>
      <c r="Z21" s="4"/>
    </row>
    <row r="22" spans="1:26" s="11" customFormat="1" ht="15" customHeight="1" x14ac:dyDescent="0.2">
      <c r="A22" s="16"/>
      <c r="B22" s="631"/>
      <c r="C22" s="181" t="s">
        <v>424</v>
      </c>
      <c r="D22" s="181" t="s">
        <v>870</v>
      </c>
      <c r="E22" s="181" t="s">
        <v>426</v>
      </c>
      <c r="F22" s="181" t="s">
        <v>871</v>
      </c>
      <c r="G22" s="16"/>
      <c r="H22" s="16"/>
      <c r="I22" s="4"/>
      <c r="J22" s="4"/>
      <c r="K22" s="4"/>
      <c r="L22" s="4"/>
      <c r="M22" s="4"/>
      <c r="N22" s="4"/>
      <c r="O22" s="4"/>
      <c r="P22" s="4"/>
      <c r="Q22" s="4"/>
      <c r="R22" s="4"/>
      <c r="S22" s="4"/>
      <c r="T22" s="4"/>
      <c r="U22" s="4"/>
      <c r="V22" s="4"/>
      <c r="W22" s="4"/>
      <c r="X22" s="4"/>
      <c r="Y22" s="4"/>
      <c r="Z22" s="4"/>
    </row>
    <row r="23" spans="1:26" s="11" customFormat="1" ht="15" customHeight="1" x14ac:dyDescent="0.2">
      <c r="A23" s="16"/>
      <c r="B23" s="631"/>
      <c r="C23" s="181" t="s">
        <v>310</v>
      </c>
      <c r="D23" s="181" t="s">
        <v>872</v>
      </c>
      <c r="E23" s="181" t="s">
        <v>426</v>
      </c>
      <c r="F23" s="181" t="s">
        <v>873</v>
      </c>
      <c r="G23" s="16"/>
      <c r="H23" s="16"/>
      <c r="I23" s="4"/>
      <c r="J23" s="4"/>
      <c r="K23" s="4"/>
      <c r="L23" s="4"/>
      <c r="M23" s="4"/>
      <c r="N23" s="4"/>
      <c r="O23" s="4"/>
      <c r="P23" s="4"/>
      <c r="Q23" s="4"/>
      <c r="R23" s="4"/>
      <c r="S23" s="4"/>
      <c r="T23" s="4"/>
      <c r="U23" s="4"/>
      <c r="V23" s="4"/>
      <c r="W23" s="4"/>
      <c r="X23" s="4"/>
      <c r="Y23" s="4"/>
      <c r="Z23" s="4"/>
    </row>
    <row r="24" spans="1:26" s="11" customFormat="1" ht="24" x14ac:dyDescent="0.2">
      <c r="A24" s="16"/>
      <c r="B24" s="631"/>
      <c r="C24" s="181" t="s">
        <v>310</v>
      </c>
      <c r="D24" s="181" t="s">
        <v>874</v>
      </c>
      <c r="E24" s="181" t="s">
        <v>864</v>
      </c>
      <c r="F24" s="181" t="s">
        <v>875</v>
      </c>
      <c r="G24" s="16"/>
      <c r="H24" s="16"/>
      <c r="I24" s="4"/>
      <c r="J24" s="4"/>
      <c r="K24" s="4"/>
      <c r="L24" s="4"/>
      <c r="M24" s="4"/>
      <c r="N24" s="4"/>
      <c r="O24" s="4"/>
      <c r="P24" s="4"/>
      <c r="Q24" s="4"/>
      <c r="R24" s="4"/>
      <c r="S24" s="4"/>
      <c r="T24" s="4"/>
      <c r="U24" s="4"/>
      <c r="V24" s="4"/>
      <c r="W24" s="4"/>
      <c r="X24" s="4"/>
      <c r="Y24" s="4"/>
      <c r="Z24" s="4"/>
    </row>
    <row r="25" spans="1:26" s="1" customFormat="1" ht="15" customHeight="1" x14ac:dyDescent="0.2">
      <c r="A25" s="20"/>
      <c r="B25" s="631"/>
      <c r="C25" s="29"/>
      <c r="D25" s="29"/>
      <c r="E25" s="8"/>
      <c r="F25" s="8"/>
      <c r="G25" s="20"/>
      <c r="H25" s="20"/>
    </row>
    <row r="26" spans="1:26" s="1" customFormat="1" ht="15" customHeight="1" x14ac:dyDescent="0.2">
      <c r="A26" s="20"/>
      <c r="B26" s="631"/>
      <c r="C26" s="209" t="s">
        <v>437</v>
      </c>
      <c r="D26" s="31"/>
      <c r="E26" s="8"/>
      <c r="F26" s="20"/>
      <c r="G26" s="20"/>
      <c r="H26" s="20"/>
    </row>
    <row r="27" spans="1:26" s="1" customFormat="1" ht="15" customHeight="1" x14ac:dyDescent="0.2">
      <c r="A27" s="20"/>
      <c r="B27" s="631"/>
      <c r="C27" s="160" t="s">
        <v>420</v>
      </c>
      <c r="D27" s="222" t="s">
        <v>421</v>
      </c>
      <c r="E27" s="8"/>
      <c r="F27" s="20"/>
      <c r="G27" s="20"/>
      <c r="H27" s="20"/>
    </row>
    <row r="28" spans="1:26" s="1" customFormat="1" ht="35.1" customHeight="1" x14ac:dyDescent="0.2">
      <c r="A28" s="20"/>
      <c r="B28" s="631"/>
      <c r="C28" s="181" t="s">
        <v>424</v>
      </c>
      <c r="D28" s="181" t="s">
        <v>876</v>
      </c>
      <c r="E28" s="8"/>
      <c r="F28" s="20"/>
      <c r="G28" s="20"/>
      <c r="H28" s="20"/>
    </row>
    <row r="29" spans="1:26" s="1" customFormat="1" ht="15" customHeight="1" x14ac:dyDescent="0.2">
      <c r="A29" s="20"/>
      <c r="B29" s="631"/>
      <c r="C29" s="181" t="s">
        <v>424</v>
      </c>
      <c r="D29" s="181" t="s">
        <v>877</v>
      </c>
      <c r="E29" s="8"/>
      <c r="F29" s="20"/>
      <c r="G29" s="20"/>
      <c r="H29" s="20"/>
    </row>
    <row r="30" spans="1:26" s="1" customFormat="1" ht="15" customHeight="1" x14ac:dyDescent="0.2">
      <c r="A30" s="20"/>
      <c r="B30" s="631"/>
      <c r="C30" s="181" t="s">
        <v>424</v>
      </c>
      <c r="D30" s="181" t="s">
        <v>878</v>
      </c>
      <c r="E30" s="8"/>
      <c r="F30" s="20"/>
      <c r="G30" s="20"/>
      <c r="H30" s="20"/>
    </row>
    <row r="31" spans="1:26" s="1" customFormat="1" ht="15" customHeight="1" x14ac:dyDescent="0.2">
      <c r="A31" s="20"/>
      <c r="B31" s="631"/>
      <c r="C31" s="181" t="s">
        <v>310</v>
      </c>
      <c r="D31" s="181" t="s">
        <v>879</v>
      </c>
      <c r="E31" s="8"/>
      <c r="F31" s="20"/>
      <c r="G31" s="20"/>
      <c r="H31" s="20"/>
    </row>
    <row r="32" spans="1:26" s="1" customFormat="1" ht="15" customHeight="1" x14ac:dyDescent="0.2">
      <c r="A32" s="20"/>
      <c r="B32" s="631"/>
      <c r="C32" s="181" t="s">
        <v>310</v>
      </c>
      <c r="D32" s="181" t="s">
        <v>880</v>
      </c>
      <c r="E32" s="8"/>
      <c r="F32" s="20"/>
      <c r="G32" s="20"/>
      <c r="H32" s="20"/>
    </row>
    <row r="33" spans="1:15" s="1" customFormat="1" ht="15" customHeight="1" x14ac:dyDescent="0.2">
      <c r="A33" s="20"/>
      <c r="B33" s="632"/>
      <c r="C33" s="161"/>
      <c r="D33" s="161"/>
      <c r="E33" s="161"/>
      <c r="F33" s="166"/>
      <c r="G33" s="166"/>
      <c r="H33" s="20"/>
    </row>
    <row r="34" spans="1:15" s="1" customFormat="1" ht="15" customHeight="1" x14ac:dyDescent="0.2">
      <c r="A34" s="20"/>
      <c r="B34" s="631"/>
      <c r="C34" s="8"/>
      <c r="D34" s="8"/>
      <c r="E34" s="8"/>
      <c r="F34" s="20"/>
      <c r="G34" s="20"/>
      <c r="H34" s="20"/>
    </row>
    <row r="35" spans="1:15" s="1" customFormat="1" ht="84.95" customHeight="1" x14ac:dyDescent="0.2">
      <c r="A35" s="20"/>
      <c r="B35" s="209" t="s">
        <v>442</v>
      </c>
      <c r="C35" s="701" t="s">
        <v>881</v>
      </c>
      <c r="D35" s="704"/>
      <c r="E35" s="704"/>
      <c r="F35" s="704"/>
      <c r="G35" s="704"/>
      <c r="H35" s="64"/>
      <c r="I35" s="64"/>
      <c r="J35" s="64"/>
      <c r="K35" s="64"/>
      <c r="L35" s="64"/>
      <c r="M35" s="64"/>
      <c r="N35" s="64"/>
      <c r="O35" s="64"/>
    </row>
    <row r="36" spans="1:15" s="1" customFormat="1" ht="15" customHeight="1" x14ac:dyDescent="0.2">
      <c r="A36" s="20"/>
      <c r="B36" s="75"/>
      <c r="C36" s="64"/>
      <c r="D36" s="21"/>
      <c r="E36" s="21"/>
      <c r="F36" s="21"/>
      <c r="G36" s="21"/>
      <c r="H36" s="64"/>
      <c r="I36" s="64"/>
      <c r="J36" s="64"/>
      <c r="K36" s="64"/>
      <c r="L36" s="64"/>
      <c r="M36" s="64"/>
      <c r="N36" s="64"/>
      <c r="O36" s="64"/>
    </row>
    <row r="37" spans="1:15" s="1" customFormat="1" ht="19.5" x14ac:dyDescent="0.3">
      <c r="A37" s="20"/>
      <c r="B37" s="698" t="s">
        <v>121</v>
      </c>
      <c r="C37" s="698"/>
      <c r="D37" s="698"/>
      <c r="E37" s="698"/>
      <c r="F37" s="215"/>
      <c r="G37" s="215"/>
      <c r="H37" s="85"/>
      <c r="I37" s="85"/>
      <c r="J37" s="64"/>
      <c r="K37" s="64"/>
      <c r="L37" s="64"/>
      <c r="M37" s="64"/>
      <c r="N37" s="64"/>
      <c r="O37" s="64"/>
    </row>
    <row r="38" spans="1:15" s="1" customFormat="1" ht="15" customHeight="1" x14ac:dyDescent="0.2">
      <c r="A38" s="20"/>
      <c r="B38" s="291" t="s">
        <v>122</v>
      </c>
      <c r="C38" s="44"/>
      <c r="D38" s="44"/>
      <c r="E38" s="44"/>
      <c r="F38" s="44"/>
      <c r="G38" s="44"/>
      <c r="H38" s="101"/>
      <c r="I38" s="101"/>
      <c r="J38" s="64"/>
      <c r="K38" s="64"/>
      <c r="L38" s="64"/>
      <c r="M38" s="64"/>
      <c r="N38" s="64"/>
      <c r="O38" s="64"/>
    </row>
    <row r="39" spans="1:15" s="1" customFormat="1" ht="15" customHeight="1" x14ac:dyDescent="0.2">
      <c r="A39" s="20"/>
      <c r="B39" s="31"/>
      <c r="C39" s="54"/>
      <c r="D39" s="54"/>
      <c r="E39" s="54"/>
      <c r="F39" s="54"/>
      <c r="G39" s="31"/>
      <c r="H39" s="31"/>
      <c r="I39" s="31"/>
      <c r="J39" s="64"/>
      <c r="K39" s="64"/>
      <c r="L39" s="64"/>
      <c r="M39" s="64"/>
      <c r="N39" s="64"/>
      <c r="O39" s="64"/>
    </row>
    <row r="40" spans="1:15" s="1" customFormat="1" ht="39.950000000000003" customHeight="1" x14ac:dyDescent="0.2">
      <c r="A40" s="20"/>
      <c r="B40" s="209" t="s">
        <v>882</v>
      </c>
      <c r="C40" s="719" t="s">
        <v>883</v>
      </c>
      <c r="D40" s="719"/>
      <c r="E40" s="719"/>
      <c r="F40" s="719"/>
      <c r="G40" s="719"/>
      <c r="H40" s="31"/>
      <c r="I40" s="31"/>
      <c r="J40" s="64"/>
      <c r="K40" s="64"/>
      <c r="L40" s="64"/>
      <c r="M40" s="64"/>
      <c r="N40" s="64"/>
      <c r="O40" s="64"/>
    </row>
    <row r="41" spans="1:15" s="1" customFormat="1" ht="15" customHeight="1" x14ac:dyDescent="0.2">
      <c r="A41" s="20"/>
      <c r="B41" s="75"/>
      <c r="C41" s="64"/>
      <c r="D41" s="21"/>
      <c r="E41" s="21"/>
      <c r="F41" s="21"/>
      <c r="G41" s="21"/>
      <c r="H41" s="64"/>
      <c r="I41" s="64"/>
      <c r="J41" s="64"/>
      <c r="K41" s="64"/>
      <c r="L41" s="64"/>
      <c r="M41" s="64"/>
      <c r="N41" s="64"/>
      <c r="O41" s="64"/>
    </row>
    <row r="42" spans="1:15" s="1" customFormat="1" ht="19.5" x14ac:dyDescent="0.3">
      <c r="A42" s="20"/>
      <c r="B42" s="698" t="s">
        <v>123</v>
      </c>
      <c r="C42" s="698"/>
      <c r="D42" s="698"/>
      <c r="E42" s="698"/>
      <c r="F42" s="377"/>
      <c r="G42" s="377"/>
      <c r="H42" s="64"/>
      <c r="I42" s="64"/>
      <c r="J42" s="64"/>
      <c r="K42" s="64"/>
      <c r="L42" s="64"/>
      <c r="M42" s="64"/>
      <c r="N42" s="64"/>
      <c r="O42" s="64"/>
    </row>
    <row r="43" spans="1:15" s="1" customFormat="1" ht="15" customHeight="1" x14ac:dyDescent="0.2">
      <c r="A43" s="20"/>
      <c r="B43" s="291" t="s">
        <v>124</v>
      </c>
      <c r="C43" s="44"/>
      <c r="D43" s="44"/>
      <c r="E43" s="44"/>
      <c r="F43" s="21"/>
      <c r="G43" s="21"/>
      <c r="H43" s="64"/>
      <c r="I43" s="64"/>
      <c r="J43" s="64"/>
      <c r="K43" s="64"/>
      <c r="L43" s="64"/>
      <c r="M43" s="64"/>
      <c r="N43" s="64"/>
      <c r="O43" s="64"/>
    </row>
    <row r="44" spans="1:15" s="1" customFormat="1" ht="15" customHeight="1" x14ac:dyDescent="0.2">
      <c r="A44" s="20"/>
      <c r="B44" s="75"/>
      <c r="C44" s="64"/>
      <c r="D44" s="21"/>
      <c r="E44" s="21"/>
      <c r="F44" s="21"/>
      <c r="G44" s="21"/>
      <c r="H44" s="64"/>
      <c r="I44" s="64"/>
      <c r="J44" s="64"/>
      <c r="K44" s="64"/>
      <c r="L44" s="64"/>
      <c r="M44" s="64"/>
      <c r="N44" s="64"/>
      <c r="O44" s="64"/>
    </row>
    <row r="45" spans="1:15" s="1" customFormat="1" ht="266.10000000000002" customHeight="1" x14ac:dyDescent="0.2">
      <c r="A45" s="20"/>
      <c r="B45" s="209" t="s">
        <v>882</v>
      </c>
      <c r="C45" s="719" t="s">
        <v>884</v>
      </c>
      <c r="D45" s="719"/>
      <c r="E45" s="719"/>
      <c r="F45" s="719"/>
      <c r="G45" s="719"/>
      <c r="H45" s="64"/>
      <c r="I45" s="64"/>
      <c r="J45" s="64"/>
      <c r="K45" s="64"/>
      <c r="L45" s="64"/>
      <c r="M45" s="64"/>
      <c r="N45" s="64"/>
      <c r="O45" s="64"/>
    </row>
    <row r="46" spans="1:15" s="1" customFormat="1" ht="15" customHeight="1" x14ac:dyDescent="0.3">
      <c r="A46" s="20"/>
      <c r="B46" s="698" t="s">
        <v>125</v>
      </c>
      <c r="C46" s="698"/>
      <c r="D46" s="698"/>
      <c r="E46" s="698"/>
      <c r="F46" s="215"/>
      <c r="G46" s="215"/>
      <c r="H46" s="85"/>
      <c r="I46" s="85"/>
      <c r="J46" s="64"/>
      <c r="K46" s="64"/>
      <c r="L46" s="64"/>
      <c r="M46" s="64"/>
      <c r="N46" s="64"/>
      <c r="O46" s="64"/>
    </row>
    <row r="47" spans="1:15" s="1" customFormat="1" ht="15" customHeight="1" x14ac:dyDescent="0.2">
      <c r="A47" s="20"/>
      <c r="B47" s="291" t="s">
        <v>885</v>
      </c>
      <c r="C47" s="44"/>
      <c r="D47" s="44"/>
      <c r="E47" s="44"/>
      <c r="F47" s="44"/>
      <c r="G47" s="44"/>
      <c r="H47" s="44"/>
      <c r="I47" s="44"/>
      <c r="J47" s="64"/>
      <c r="K47" s="64"/>
      <c r="L47" s="64"/>
      <c r="M47" s="64"/>
      <c r="N47" s="64"/>
      <c r="O47" s="64"/>
    </row>
    <row r="48" spans="1:15" s="1" customFormat="1" ht="15" customHeight="1" x14ac:dyDescent="0.2">
      <c r="A48" s="20"/>
      <c r="B48" s="31"/>
      <c r="C48" s="54"/>
      <c r="D48" s="54"/>
      <c r="E48" s="54"/>
      <c r="F48" s="54"/>
      <c r="G48" s="31"/>
      <c r="H48" s="31"/>
      <c r="I48" s="31"/>
      <c r="J48" s="64"/>
      <c r="K48" s="64"/>
      <c r="L48" s="64"/>
      <c r="M48" s="64"/>
      <c r="N48" s="64"/>
      <c r="O48" s="64"/>
    </row>
    <row r="49" spans="1:15" s="1" customFormat="1" ht="99.95" customHeight="1" x14ac:dyDescent="0.2">
      <c r="A49" s="20"/>
      <c r="B49" s="209" t="s">
        <v>882</v>
      </c>
      <c r="C49" s="719" t="s">
        <v>886</v>
      </c>
      <c r="D49" s="719"/>
      <c r="E49" s="719"/>
      <c r="F49" s="719"/>
      <c r="G49" s="719"/>
      <c r="H49" s="31"/>
      <c r="I49" s="31"/>
      <c r="J49" s="64"/>
      <c r="K49" s="64"/>
      <c r="L49" s="64"/>
      <c r="M49" s="64"/>
      <c r="N49" s="64"/>
      <c r="O49" s="64"/>
    </row>
    <row r="50" spans="1:15" s="1" customFormat="1" ht="15" customHeight="1" x14ac:dyDescent="0.3">
      <c r="A50" s="20"/>
      <c r="B50" s="698" t="s">
        <v>127</v>
      </c>
      <c r="C50" s="698"/>
      <c r="D50" s="698"/>
      <c r="E50" s="698"/>
      <c r="F50" s="226"/>
      <c r="G50" s="226"/>
      <c r="H50" s="92"/>
      <c r="I50" s="92"/>
      <c r="J50" s="64"/>
      <c r="K50" s="64"/>
      <c r="L50" s="64"/>
      <c r="M50" s="64"/>
      <c r="N50" s="64"/>
      <c r="O50" s="64"/>
    </row>
    <row r="51" spans="1:15" s="1" customFormat="1" ht="15" customHeight="1" x14ac:dyDescent="0.2">
      <c r="A51" s="20"/>
      <c r="B51" s="291" t="s">
        <v>128</v>
      </c>
      <c r="C51" s="44"/>
      <c r="D51" s="44"/>
      <c r="E51" s="44"/>
      <c r="F51" s="44"/>
      <c r="G51" s="44"/>
      <c r="H51" s="101"/>
      <c r="I51" s="101"/>
      <c r="J51" s="64"/>
      <c r="K51" s="64"/>
      <c r="L51" s="64"/>
      <c r="M51" s="64"/>
      <c r="N51" s="64"/>
      <c r="O51" s="64"/>
    </row>
    <row r="52" spans="1:15" s="1" customFormat="1" ht="15" customHeight="1" x14ac:dyDescent="0.2">
      <c r="A52" s="20"/>
      <c r="B52" s="31"/>
      <c r="C52" s="54"/>
      <c r="D52" s="54"/>
      <c r="E52" s="54"/>
      <c r="F52" s="54"/>
      <c r="G52" s="31"/>
      <c r="H52" s="31"/>
      <c r="I52" s="31"/>
      <c r="J52" s="64"/>
      <c r="K52" s="64"/>
      <c r="L52" s="64"/>
      <c r="M52" s="64"/>
      <c r="N52" s="64"/>
      <c r="O52" s="64"/>
    </row>
    <row r="53" spans="1:15" s="1" customFormat="1" ht="90" customHeight="1" x14ac:dyDescent="0.2">
      <c r="A53" s="20"/>
      <c r="B53" s="209" t="s">
        <v>882</v>
      </c>
      <c r="C53" s="719" t="s">
        <v>887</v>
      </c>
      <c r="D53" s="719"/>
      <c r="E53" s="719"/>
      <c r="F53" s="719"/>
      <c r="G53" s="719"/>
      <c r="H53" s="31"/>
      <c r="I53" s="31"/>
      <c r="J53" s="64"/>
      <c r="K53" s="64"/>
      <c r="L53" s="64"/>
      <c r="M53" s="64"/>
      <c r="N53" s="64"/>
      <c r="O53" s="64"/>
    </row>
    <row r="54" spans="1:15" s="1" customFormat="1" ht="15" customHeight="1" x14ac:dyDescent="0.3">
      <c r="A54" s="20"/>
      <c r="B54" s="698" t="s">
        <v>129</v>
      </c>
      <c r="C54" s="698"/>
      <c r="D54" s="698"/>
      <c r="E54" s="698"/>
      <c r="F54" s="226"/>
      <c r="G54" s="226"/>
      <c r="H54" s="92"/>
      <c r="I54" s="92"/>
      <c r="J54" s="64"/>
      <c r="K54" s="64"/>
      <c r="L54" s="64"/>
      <c r="M54" s="64"/>
      <c r="N54" s="64"/>
      <c r="O54" s="64"/>
    </row>
    <row r="55" spans="1:15" s="1" customFormat="1" ht="15" customHeight="1" x14ac:dyDescent="0.2">
      <c r="A55" s="20"/>
      <c r="B55" s="291" t="s">
        <v>888</v>
      </c>
      <c r="C55" s="44"/>
      <c r="D55" s="44"/>
      <c r="E55" s="44"/>
      <c r="F55" s="44"/>
      <c r="G55" s="44"/>
      <c r="H55" s="101"/>
      <c r="I55" s="101"/>
      <c r="J55" s="64"/>
      <c r="K55" s="64"/>
      <c r="L55" s="64"/>
      <c r="M55" s="64"/>
      <c r="N55" s="64"/>
      <c r="O55" s="64"/>
    </row>
    <row r="56" spans="1:15" s="1" customFormat="1" ht="15" customHeight="1" x14ac:dyDescent="0.2">
      <c r="A56" s="20"/>
      <c r="B56" s="386"/>
      <c r="C56" s="54"/>
      <c r="D56" s="54"/>
      <c r="E56" s="54"/>
      <c r="F56" s="54"/>
      <c r="G56" s="31"/>
      <c r="H56" s="31"/>
      <c r="I56" s="31"/>
      <c r="J56" s="64"/>
      <c r="K56" s="64"/>
      <c r="L56" s="64"/>
      <c r="M56" s="64"/>
      <c r="N56" s="64"/>
      <c r="O56" s="64"/>
    </row>
    <row r="57" spans="1:15" s="1" customFormat="1" ht="78.95" customHeight="1" x14ac:dyDescent="0.2">
      <c r="A57" s="20"/>
      <c r="B57" s="209" t="s">
        <v>882</v>
      </c>
      <c r="C57" s="719" t="s">
        <v>889</v>
      </c>
      <c r="D57" s="719"/>
      <c r="E57" s="719"/>
      <c r="F57" s="719"/>
      <c r="G57" s="719"/>
      <c r="H57" s="31"/>
      <c r="I57" s="31"/>
      <c r="J57" s="64"/>
      <c r="K57" s="64"/>
      <c r="L57" s="64"/>
      <c r="M57" s="64"/>
      <c r="N57" s="64"/>
      <c r="O57" s="64"/>
    </row>
    <row r="58" spans="1:15" s="1" customFormat="1" ht="15" customHeight="1" x14ac:dyDescent="0.3">
      <c r="A58" s="20"/>
      <c r="B58" s="698" t="s">
        <v>132</v>
      </c>
      <c r="C58" s="698"/>
      <c r="D58" s="698"/>
      <c r="E58" s="698"/>
      <c r="F58" s="226"/>
      <c r="G58" s="226"/>
      <c r="H58" s="92"/>
      <c r="I58" s="92"/>
      <c r="J58" s="64"/>
      <c r="K58" s="64"/>
      <c r="L58" s="64"/>
      <c r="M58" s="64"/>
      <c r="N58" s="64"/>
      <c r="O58" s="64"/>
    </row>
    <row r="59" spans="1:15" s="1" customFormat="1" ht="15" customHeight="1" x14ac:dyDescent="0.2">
      <c r="A59" s="20"/>
      <c r="B59" s="291" t="s">
        <v>890</v>
      </c>
      <c r="C59" s="44"/>
      <c r="D59" s="44"/>
      <c r="E59" s="44"/>
      <c r="F59" s="44"/>
      <c r="G59" s="44"/>
      <c r="H59" s="101"/>
      <c r="I59" s="101"/>
      <c r="J59" s="64"/>
      <c r="K59" s="64"/>
      <c r="L59" s="64"/>
      <c r="M59" s="64"/>
      <c r="N59" s="64"/>
      <c r="O59" s="64"/>
    </row>
    <row r="60" spans="1:15" s="1" customFormat="1" ht="15" customHeight="1" x14ac:dyDescent="0.2">
      <c r="A60" s="20"/>
      <c r="B60" s="31"/>
      <c r="C60" s="54"/>
      <c r="D60" s="54"/>
      <c r="E60" s="54"/>
      <c r="F60" s="54"/>
      <c r="G60" s="31"/>
      <c r="H60" s="31"/>
      <c r="I60" s="31"/>
      <c r="J60" s="64"/>
      <c r="K60" s="64"/>
      <c r="L60" s="64"/>
      <c r="M60" s="64"/>
      <c r="N60" s="64"/>
      <c r="O60" s="64"/>
    </row>
    <row r="61" spans="1:15" s="1" customFormat="1" ht="101.1" customHeight="1" x14ac:dyDescent="0.2">
      <c r="A61" s="20"/>
      <c r="B61" s="209" t="s">
        <v>882</v>
      </c>
      <c r="C61" s="719" t="s">
        <v>891</v>
      </c>
      <c r="D61" s="719"/>
      <c r="E61" s="719"/>
      <c r="F61" s="719"/>
      <c r="G61" s="719"/>
      <c r="H61" s="31"/>
      <c r="I61" s="31"/>
      <c r="J61" s="64"/>
      <c r="K61" s="64"/>
      <c r="L61" s="64"/>
      <c r="M61" s="64"/>
      <c r="N61" s="64"/>
      <c r="O61" s="64"/>
    </row>
    <row r="62" spans="1:15" s="1" customFormat="1" ht="15" customHeight="1" x14ac:dyDescent="0.3">
      <c r="A62" s="20"/>
      <c r="B62" s="698" t="s">
        <v>134</v>
      </c>
      <c r="C62" s="698"/>
      <c r="D62" s="698"/>
      <c r="E62" s="698"/>
      <c r="F62" s="226"/>
      <c r="G62" s="226"/>
      <c r="H62" s="92"/>
      <c r="I62" s="92"/>
      <c r="J62" s="64"/>
      <c r="K62" s="64"/>
      <c r="L62" s="64"/>
      <c r="M62" s="64"/>
      <c r="N62" s="64"/>
      <c r="O62" s="64"/>
    </row>
    <row r="63" spans="1:15" s="1" customFormat="1" ht="15" customHeight="1" x14ac:dyDescent="0.2">
      <c r="A63" s="20"/>
      <c r="B63" s="291" t="s">
        <v>135</v>
      </c>
      <c r="C63" s="44"/>
      <c r="D63" s="44"/>
      <c r="E63" s="44"/>
      <c r="F63" s="44"/>
      <c r="G63" s="44"/>
      <c r="H63" s="101"/>
      <c r="I63" s="101"/>
      <c r="J63" s="64"/>
      <c r="K63" s="64"/>
      <c r="L63" s="64"/>
      <c r="M63" s="64"/>
      <c r="N63" s="64"/>
      <c r="O63" s="64"/>
    </row>
    <row r="64" spans="1:15" s="1" customFormat="1" ht="15" customHeight="1" x14ac:dyDescent="0.2">
      <c r="A64" s="20"/>
      <c r="B64" s="31"/>
      <c r="C64" s="54"/>
      <c r="D64" s="54"/>
      <c r="E64" s="54"/>
      <c r="F64" s="54"/>
      <c r="G64" s="31"/>
      <c r="H64" s="31"/>
      <c r="I64" s="31"/>
      <c r="J64" s="64"/>
      <c r="K64" s="64"/>
      <c r="L64" s="64"/>
      <c r="M64" s="64"/>
      <c r="N64" s="64"/>
      <c r="O64" s="64"/>
    </row>
    <row r="65" spans="1:15" s="1" customFormat="1" ht="66" customHeight="1" x14ac:dyDescent="0.2">
      <c r="A65" s="20"/>
      <c r="B65" s="209" t="s">
        <v>882</v>
      </c>
      <c r="C65" s="719" t="s">
        <v>892</v>
      </c>
      <c r="D65" s="719"/>
      <c r="E65" s="719"/>
      <c r="F65" s="719"/>
      <c r="G65" s="719"/>
      <c r="H65" s="31"/>
      <c r="I65" s="31"/>
      <c r="J65" s="64"/>
      <c r="K65" s="64"/>
      <c r="L65" s="64"/>
      <c r="M65" s="64"/>
      <c r="N65" s="64"/>
      <c r="O65" s="64"/>
    </row>
    <row r="66" spans="1:15" s="1" customFormat="1" ht="15" customHeight="1" x14ac:dyDescent="0.3">
      <c r="A66" s="20"/>
      <c r="B66" s="698" t="s">
        <v>136</v>
      </c>
      <c r="C66" s="698"/>
      <c r="D66" s="698"/>
      <c r="E66" s="698"/>
      <c r="F66" s="378"/>
      <c r="G66" s="378"/>
      <c r="H66" s="31"/>
      <c r="I66" s="31"/>
      <c r="J66" s="64"/>
      <c r="K66" s="64"/>
      <c r="L66" s="64"/>
      <c r="M66" s="64"/>
      <c r="N66" s="64"/>
      <c r="O66" s="64"/>
    </row>
    <row r="67" spans="1:15" s="1" customFormat="1" ht="15" customHeight="1" x14ac:dyDescent="0.2">
      <c r="A67" s="20"/>
      <c r="B67" s="291" t="s">
        <v>137</v>
      </c>
      <c r="C67" s="44"/>
      <c r="D67" s="44"/>
      <c r="E67" s="44"/>
      <c r="F67" s="104"/>
      <c r="G67" s="104"/>
      <c r="H67" s="31"/>
      <c r="I67" s="31"/>
      <c r="J67" s="64"/>
      <c r="K67" s="64"/>
      <c r="L67" s="64"/>
      <c r="M67" s="64"/>
      <c r="N67" s="64"/>
      <c r="O67" s="64"/>
    </row>
    <row r="68" spans="1:15" s="1" customFormat="1" ht="15" customHeight="1" x14ac:dyDescent="0.2">
      <c r="A68" s="20"/>
      <c r="B68" s="31"/>
      <c r="C68" s="54"/>
      <c r="D68" s="54"/>
      <c r="E68" s="54"/>
      <c r="F68" s="104"/>
      <c r="G68" s="104"/>
      <c r="H68" s="31"/>
      <c r="I68" s="31"/>
      <c r="J68" s="64"/>
      <c r="K68" s="64"/>
      <c r="L68" s="64"/>
      <c r="M68" s="64"/>
      <c r="N68" s="64"/>
      <c r="O68" s="64"/>
    </row>
    <row r="69" spans="1:15" s="1" customFormat="1" ht="15" customHeight="1" x14ac:dyDescent="0.2">
      <c r="A69" s="20"/>
      <c r="B69" s="160" t="s">
        <v>444</v>
      </c>
      <c r="C69" s="382" t="s">
        <v>424</v>
      </c>
      <c r="D69" s="383" t="s">
        <v>893</v>
      </c>
      <c r="E69" s="7"/>
      <c r="F69" s="104"/>
      <c r="G69" s="104"/>
      <c r="H69" s="31"/>
      <c r="I69" s="31"/>
      <c r="J69" s="64"/>
      <c r="K69" s="64"/>
      <c r="L69" s="64"/>
      <c r="M69" s="64"/>
      <c r="N69" s="64"/>
      <c r="O69" s="64"/>
    </row>
    <row r="70" spans="1:15" s="1" customFormat="1" ht="50.1" customHeight="1" x14ac:dyDescent="0.2">
      <c r="A70" s="20"/>
      <c r="B70" s="181" t="s">
        <v>894</v>
      </c>
      <c r="C70" s="384" t="s">
        <v>895</v>
      </c>
      <c r="D70" s="384" t="s">
        <v>896</v>
      </c>
      <c r="E70" s="7"/>
      <c r="F70" s="104"/>
      <c r="G70" s="104"/>
      <c r="H70" s="31"/>
      <c r="I70" s="31"/>
      <c r="J70" s="64"/>
      <c r="K70" s="64"/>
      <c r="L70" s="64"/>
      <c r="M70" s="64"/>
      <c r="N70" s="64"/>
      <c r="O70" s="64"/>
    </row>
    <row r="71" spans="1:15" s="1" customFormat="1" ht="33.950000000000003" customHeight="1" x14ac:dyDescent="0.25">
      <c r="A71" s="20"/>
      <c r="B71" s="181" t="s">
        <v>897</v>
      </c>
      <c r="C71" s="297" t="s">
        <v>898</v>
      </c>
      <c r="D71" s="385" t="s">
        <v>896</v>
      </c>
      <c r="E71" s="34"/>
      <c r="F71" s="104"/>
      <c r="G71" s="104"/>
      <c r="H71" s="31"/>
      <c r="I71" s="31"/>
      <c r="J71" s="64"/>
      <c r="K71" s="64"/>
      <c r="L71" s="64"/>
      <c r="M71" s="64"/>
      <c r="N71" s="64"/>
      <c r="O71" s="64"/>
    </row>
    <row r="72" spans="1:15" s="1" customFormat="1" ht="45" customHeight="1" x14ac:dyDescent="0.25">
      <c r="A72" s="20"/>
      <c r="B72" s="181" t="s">
        <v>899</v>
      </c>
      <c r="C72" s="385" t="s">
        <v>898</v>
      </c>
      <c r="D72" s="385" t="s">
        <v>898</v>
      </c>
      <c r="E72" s="34"/>
      <c r="F72" s="104"/>
      <c r="G72" s="104"/>
      <c r="H72" s="31"/>
      <c r="I72" s="31"/>
      <c r="J72" s="64"/>
      <c r="K72" s="64"/>
      <c r="L72" s="64"/>
      <c r="M72" s="64"/>
      <c r="N72" s="64"/>
      <c r="O72" s="64"/>
    </row>
    <row r="73" spans="1:15" s="1" customFormat="1" ht="27.75" customHeight="1" x14ac:dyDescent="0.25">
      <c r="A73" s="20"/>
      <c r="B73" s="685" t="s">
        <v>900</v>
      </c>
      <c r="C73" s="685"/>
      <c r="D73" s="685"/>
      <c r="E73" s="34"/>
      <c r="F73" s="104"/>
      <c r="G73" s="104"/>
      <c r="H73" s="31"/>
      <c r="I73" s="31"/>
      <c r="J73" s="64"/>
      <c r="K73" s="64"/>
      <c r="L73" s="64"/>
      <c r="M73" s="64"/>
      <c r="N73" s="64"/>
      <c r="O73" s="64"/>
    </row>
    <row r="74" spans="1:15" s="1" customFormat="1" ht="15" customHeight="1" x14ac:dyDescent="0.2">
      <c r="A74" s="20"/>
      <c r="B74" s="75"/>
      <c r="C74" s="104"/>
      <c r="D74" s="104"/>
      <c r="E74" s="104"/>
      <c r="F74" s="104"/>
      <c r="G74" s="104"/>
      <c r="H74" s="31"/>
      <c r="I74" s="31"/>
      <c r="J74" s="64"/>
      <c r="K74" s="64"/>
      <c r="L74" s="64"/>
      <c r="M74" s="64"/>
      <c r="N74" s="64"/>
      <c r="O74" s="64"/>
    </row>
    <row r="75" spans="1:15" s="1" customFormat="1" ht="15" customHeight="1" x14ac:dyDescent="0.3">
      <c r="A75" s="20"/>
      <c r="B75" s="698" t="s">
        <v>138</v>
      </c>
      <c r="C75" s="698"/>
      <c r="D75" s="698"/>
      <c r="E75" s="698"/>
      <c r="F75" s="226"/>
      <c r="G75" s="226"/>
      <c r="H75" s="92"/>
      <c r="I75" s="92"/>
      <c r="J75" s="64"/>
      <c r="K75" s="64"/>
      <c r="L75" s="64"/>
      <c r="M75" s="64"/>
      <c r="N75" s="64"/>
      <c r="O75" s="64"/>
    </row>
    <row r="76" spans="1:15" s="1" customFormat="1" ht="15" customHeight="1" x14ac:dyDescent="0.2">
      <c r="A76" s="20"/>
      <c r="B76" s="291" t="s">
        <v>901</v>
      </c>
      <c r="C76" s="44"/>
      <c r="D76" s="44"/>
      <c r="E76" s="44"/>
      <c r="F76" s="44"/>
      <c r="G76" s="44"/>
      <c r="H76" s="101"/>
      <c r="I76" s="101"/>
      <c r="J76" s="64"/>
      <c r="K76" s="64"/>
      <c r="L76" s="64"/>
      <c r="M76" s="64"/>
      <c r="N76" s="64"/>
      <c r="O76" s="64"/>
    </row>
    <row r="77" spans="1:15" s="1" customFormat="1" ht="15" customHeight="1" x14ac:dyDescent="0.2">
      <c r="A77" s="20"/>
      <c r="B77" s="31"/>
      <c r="C77" s="54"/>
      <c r="D77" s="54"/>
      <c r="E77" s="54"/>
      <c r="F77" s="54"/>
      <c r="G77" s="31"/>
      <c r="H77" s="31"/>
      <c r="I77" s="31"/>
      <c r="J77" s="64"/>
      <c r="K77" s="64"/>
      <c r="L77" s="64"/>
      <c r="M77" s="64"/>
      <c r="N77" s="64"/>
      <c r="O77" s="64"/>
    </row>
    <row r="78" spans="1:15" s="1" customFormat="1" ht="15" customHeight="1" x14ac:dyDescent="0.2">
      <c r="A78" s="20"/>
      <c r="B78" s="248" t="s">
        <v>444</v>
      </c>
      <c r="C78" s="388" t="s">
        <v>458</v>
      </c>
      <c r="D78" s="388" t="s">
        <v>459</v>
      </c>
      <c r="E78" s="388" t="s">
        <v>460</v>
      </c>
      <c r="F78" s="389" t="s">
        <v>461</v>
      </c>
      <c r="G78" s="7"/>
      <c r="H78" s="7"/>
      <c r="I78" s="7"/>
      <c r="J78" s="64"/>
      <c r="K78" s="64"/>
      <c r="L78" s="64"/>
      <c r="M78" s="64"/>
      <c r="N78" s="64"/>
      <c r="O78" s="64"/>
    </row>
    <row r="79" spans="1:15" s="1" customFormat="1" ht="15" customHeight="1" x14ac:dyDescent="0.2">
      <c r="A79" s="20"/>
      <c r="B79" s="270" t="s">
        <v>159</v>
      </c>
      <c r="C79" s="390"/>
      <c r="D79" s="390"/>
      <c r="E79" s="390"/>
      <c r="F79" s="391"/>
      <c r="G79" s="7"/>
      <c r="H79" s="7"/>
      <c r="I79" s="7"/>
      <c r="J79" s="64"/>
      <c r="K79" s="64"/>
      <c r="L79" s="64"/>
      <c r="M79" s="64"/>
      <c r="N79" s="64"/>
      <c r="O79" s="64"/>
    </row>
    <row r="80" spans="1:15" s="1" customFormat="1" ht="20.100000000000001" customHeight="1" x14ac:dyDescent="0.25">
      <c r="A80" s="20"/>
      <c r="B80" s="181" t="s">
        <v>902</v>
      </c>
      <c r="C80" s="385">
        <v>0</v>
      </c>
      <c r="D80" s="385">
        <v>0</v>
      </c>
      <c r="E80" s="385">
        <v>0</v>
      </c>
      <c r="F80" s="385">
        <v>0</v>
      </c>
      <c r="G80" s="34"/>
      <c r="H80" s="34"/>
      <c r="I80" s="34"/>
      <c r="J80" s="64"/>
      <c r="K80" s="64"/>
      <c r="L80" s="64"/>
      <c r="M80" s="64"/>
      <c r="N80" s="64"/>
      <c r="O80" s="64"/>
    </row>
    <row r="81" spans="1:15" s="1" customFormat="1" ht="20.100000000000001" customHeight="1" x14ac:dyDescent="0.25">
      <c r="A81" s="20"/>
      <c r="B81" s="181" t="s">
        <v>903</v>
      </c>
      <c r="C81" s="385">
        <v>0</v>
      </c>
      <c r="D81" s="385">
        <v>0</v>
      </c>
      <c r="E81" s="385">
        <v>0</v>
      </c>
      <c r="F81" s="385" t="s">
        <v>470</v>
      </c>
      <c r="G81" s="34"/>
      <c r="H81" s="34"/>
      <c r="I81" s="34"/>
      <c r="J81" s="64"/>
      <c r="K81" s="64"/>
      <c r="L81" s="64"/>
      <c r="M81" s="64"/>
      <c r="N81" s="64"/>
      <c r="O81" s="64"/>
    </row>
    <row r="82" spans="1:15" s="1" customFormat="1" ht="24" x14ac:dyDescent="0.25">
      <c r="A82" s="20"/>
      <c r="B82" s="181" t="s">
        <v>904</v>
      </c>
      <c r="C82" s="385">
        <v>1</v>
      </c>
      <c r="D82" s="385">
        <v>0</v>
      </c>
      <c r="E82" s="385">
        <v>1</v>
      </c>
      <c r="F82" s="385" t="s">
        <v>470</v>
      </c>
      <c r="G82" s="34"/>
      <c r="H82" s="34"/>
      <c r="I82" s="34"/>
      <c r="J82" s="64"/>
      <c r="K82" s="64"/>
      <c r="L82" s="64"/>
      <c r="M82" s="64"/>
      <c r="N82" s="64"/>
      <c r="O82" s="64"/>
    </row>
    <row r="83" spans="1:15" s="1" customFormat="1" ht="24" x14ac:dyDescent="0.25">
      <c r="A83" s="20"/>
      <c r="B83" s="181" t="s">
        <v>905</v>
      </c>
      <c r="C83" s="385">
        <v>5.4248923518267281E-2</v>
      </c>
      <c r="D83" s="385">
        <v>0</v>
      </c>
      <c r="E83" s="385">
        <v>5.715227910429805E-2</v>
      </c>
      <c r="F83" s="385" t="s">
        <v>470</v>
      </c>
      <c r="G83" s="34"/>
      <c r="H83" s="34"/>
      <c r="I83" s="34"/>
      <c r="J83" s="64"/>
      <c r="K83" s="64"/>
      <c r="L83" s="64"/>
      <c r="M83" s="64"/>
      <c r="N83" s="64"/>
      <c r="O83" s="64"/>
    </row>
    <row r="84" spans="1:15" s="1" customFormat="1" ht="20.100000000000001" customHeight="1" x14ac:dyDescent="0.25">
      <c r="A84" s="20"/>
      <c r="B84" s="181" t="s">
        <v>906</v>
      </c>
      <c r="C84" s="385">
        <v>9</v>
      </c>
      <c r="D84" s="385">
        <v>26</v>
      </c>
      <c r="E84" s="385">
        <v>20</v>
      </c>
      <c r="F84" s="385" t="s">
        <v>470</v>
      </c>
      <c r="G84" s="34"/>
      <c r="H84" s="34"/>
      <c r="I84" s="34"/>
      <c r="J84" s="64"/>
      <c r="K84" s="64"/>
      <c r="L84" s="64"/>
      <c r="M84" s="64"/>
      <c r="N84" s="64"/>
      <c r="O84" s="64"/>
    </row>
    <row r="85" spans="1:15" s="1" customFormat="1" ht="20.100000000000001" customHeight="1" x14ac:dyDescent="0.25">
      <c r="A85" s="20"/>
      <c r="B85" s="181" t="s">
        <v>907</v>
      </c>
      <c r="C85" s="385">
        <v>0.48824031166440551</v>
      </c>
      <c r="D85" s="385">
        <v>1.1654340334080631</v>
      </c>
      <c r="E85" s="385">
        <v>1.1430455820859611</v>
      </c>
      <c r="F85" s="385" t="s">
        <v>470</v>
      </c>
      <c r="G85" s="34"/>
      <c r="H85" s="34"/>
      <c r="I85" s="34"/>
      <c r="J85" s="64"/>
      <c r="K85" s="64"/>
      <c r="L85" s="64"/>
      <c r="M85" s="64"/>
      <c r="N85" s="64"/>
      <c r="O85" s="64"/>
    </row>
    <row r="86" spans="1:15" s="1" customFormat="1" ht="33.950000000000003" customHeight="1" x14ac:dyDescent="0.25">
      <c r="A86" s="20"/>
      <c r="B86" s="181" t="s">
        <v>908</v>
      </c>
      <c r="C86" s="385" t="s">
        <v>909</v>
      </c>
      <c r="D86" s="385" t="s">
        <v>910</v>
      </c>
      <c r="E86" s="385" t="s">
        <v>911</v>
      </c>
      <c r="F86" s="385" t="s">
        <v>470</v>
      </c>
      <c r="G86" s="34"/>
      <c r="H86" s="34"/>
      <c r="I86" s="34"/>
      <c r="J86" s="64"/>
      <c r="K86" s="64"/>
      <c r="L86" s="64"/>
      <c r="M86" s="64"/>
      <c r="N86" s="64"/>
      <c r="O86" s="64"/>
    </row>
    <row r="87" spans="1:15" s="1" customFormat="1" ht="20.100000000000001" customHeight="1" x14ac:dyDescent="0.25">
      <c r="A87" s="20"/>
      <c r="B87" s="181" t="s">
        <v>912</v>
      </c>
      <c r="C87" s="387">
        <v>3686709.1</v>
      </c>
      <c r="D87" s="387">
        <v>4461857</v>
      </c>
      <c r="E87" s="387">
        <v>3499423</v>
      </c>
      <c r="F87" s="385" t="s">
        <v>470</v>
      </c>
      <c r="G87" s="34"/>
      <c r="H87" s="34"/>
      <c r="I87" s="34"/>
      <c r="J87" s="64"/>
      <c r="K87" s="64"/>
      <c r="L87" s="64"/>
      <c r="M87" s="64"/>
      <c r="N87" s="64"/>
      <c r="O87" s="64"/>
    </row>
    <row r="88" spans="1:15" s="1" customFormat="1" ht="15" customHeight="1" x14ac:dyDescent="0.2">
      <c r="A88" s="20"/>
      <c r="B88" s="270" t="s">
        <v>913</v>
      </c>
      <c r="C88" s="392"/>
      <c r="D88" s="392"/>
      <c r="E88" s="392"/>
      <c r="F88" s="393"/>
      <c r="G88" s="33"/>
      <c r="H88" s="31"/>
      <c r="I88" s="31"/>
      <c r="J88" s="64"/>
      <c r="K88" s="64"/>
      <c r="L88" s="64"/>
      <c r="M88" s="64"/>
      <c r="N88" s="64"/>
      <c r="O88" s="64"/>
    </row>
    <row r="89" spans="1:15" s="1" customFormat="1" ht="20.100000000000001" customHeight="1" x14ac:dyDescent="0.25">
      <c r="A89" s="20"/>
      <c r="B89" s="181" t="s">
        <v>902</v>
      </c>
      <c r="C89" s="385">
        <v>0</v>
      </c>
      <c r="D89" s="385">
        <v>0</v>
      </c>
      <c r="E89" s="385">
        <v>0</v>
      </c>
      <c r="F89" s="385">
        <v>1</v>
      </c>
      <c r="G89" s="34"/>
      <c r="H89" s="34"/>
      <c r="I89" s="34"/>
      <c r="J89" s="64"/>
      <c r="K89" s="64"/>
      <c r="L89" s="64"/>
      <c r="M89" s="64"/>
      <c r="N89" s="64"/>
      <c r="O89" s="64"/>
    </row>
    <row r="90" spans="1:15" s="1" customFormat="1" ht="20.100000000000001" customHeight="1" x14ac:dyDescent="0.25">
      <c r="A90" s="20"/>
      <c r="B90" s="181" t="s">
        <v>903</v>
      </c>
      <c r="C90" s="385">
        <v>0</v>
      </c>
      <c r="D90" s="385">
        <v>0</v>
      </c>
      <c r="E90" s="385">
        <v>0</v>
      </c>
      <c r="F90" s="385" t="s">
        <v>470</v>
      </c>
      <c r="G90" s="34"/>
      <c r="H90" s="34"/>
      <c r="I90" s="34"/>
      <c r="J90" s="64"/>
      <c r="K90" s="64"/>
      <c r="L90" s="64"/>
      <c r="M90" s="64"/>
      <c r="N90" s="64"/>
      <c r="O90" s="64"/>
    </row>
    <row r="91" spans="1:15" s="1" customFormat="1" ht="26.25" customHeight="1" x14ac:dyDescent="0.25">
      <c r="A91" s="20"/>
      <c r="B91" s="181" t="s">
        <v>904</v>
      </c>
      <c r="C91" s="385">
        <v>0</v>
      </c>
      <c r="D91" s="385">
        <v>0</v>
      </c>
      <c r="E91" s="385">
        <v>1</v>
      </c>
      <c r="F91" s="385" t="s">
        <v>470</v>
      </c>
      <c r="G91" s="34"/>
      <c r="H91" s="34"/>
      <c r="I91" s="34"/>
      <c r="J91" s="64"/>
      <c r="K91" s="64"/>
      <c r="L91" s="64"/>
      <c r="M91" s="64"/>
      <c r="N91" s="64"/>
      <c r="O91" s="64"/>
    </row>
    <row r="92" spans="1:15" s="1" customFormat="1" ht="29.25" customHeight="1" x14ac:dyDescent="0.25">
      <c r="A92" s="20"/>
      <c r="B92" s="181" t="s">
        <v>905</v>
      </c>
      <c r="C92" s="385">
        <v>0</v>
      </c>
      <c r="D92" s="385">
        <v>0</v>
      </c>
      <c r="E92" s="385">
        <v>3.1670520177209227E-2</v>
      </c>
      <c r="F92" s="385" t="s">
        <v>470</v>
      </c>
      <c r="G92" s="34"/>
      <c r="H92" s="34"/>
      <c r="I92" s="34"/>
      <c r="J92" s="64"/>
      <c r="K92" s="64"/>
      <c r="L92" s="64"/>
      <c r="M92" s="64"/>
      <c r="N92" s="64"/>
      <c r="O92" s="64"/>
    </row>
    <row r="93" spans="1:15" s="1" customFormat="1" ht="20.100000000000001" customHeight="1" x14ac:dyDescent="0.25">
      <c r="A93" s="20"/>
      <c r="B93" s="181" t="s">
        <v>906</v>
      </c>
      <c r="C93" s="385">
        <v>16</v>
      </c>
      <c r="D93" s="385">
        <v>30</v>
      </c>
      <c r="E93" s="385">
        <v>33</v>
      </c>
      <c r="F93" s="385" t="s">
        <v>470</v>
      </c>
      <c r="G93" s="34"/>
      <c r="H93" s="34"/>
      <c r="I93" s="34"/>
      <c r="J93" s="64"/>
      <c r="K93" s="64"/>
      <c r="L93" s="64"/>
      <c r="M93" s="64"/>
      <c r="N93" s="64"/>
      <c r="O93" s="64"/>
    </row>
    <row r="94" spans="1:15" s="1" customFormat="1" ht="20.100000000000001" customHeight="1" x14ac:dyDescent="0.25">
      <c r="A94" s="20"/>
      <c r="B94" s="181" t="s">
        <v>907</v>
      </c>
      <c r="C94" s="385">
        <v>0.41709799922130403</v>
      </c>
      <c r="D94" s="385">
        <v>0.93122196342874064</v>
      </c>
      <c r="E94" s="385">
        <v>1.0451271658479047</v>
      </c>
      <c r="F94" s="385" t="s">
        <v>470</v>
      </c>
      <c r="G94" s="34"/>
      <c r="H94" s="34"/>
      <c r="I94" s="34"/>
      <c r="J94" s="64"/>
      <c r="K94" s="64"/>
      <c r="L94" s="64"/>
      <c r="M94" s="64"/>
      <c r="N94" s="64"/>
      <c r="O94" s="64"/>
    </row>
    <row r="95" spans="1:15" s="1" customFormat="1" ht="45" customHeight="1" x14ac:dyDescent="0.25">
      <c r="A95" s="20"/>
      <c r="B95" s="181" t="s">
        <v>908</v>
      </c>
      <c r="C95" s="385" t="s">
        <v>914</v>
      </c>
      <c r="D95" s="385" t="s">
        <v>915</v>
      </c>
      <c r="E95" s="385" t="s">
        <v>916</v>
      </c>
      <c r="F95" s="385" t="s">
        <v>470</v>
      </c>
      <c r="G95" s="34"/>
      <c r="H95" s="34"/>
      <c r="I95" s="34"/>
      <c r="J95" s="64"/>
      <c r="K95" s="64"/>
      <c r="L95" s="64"/>
      <c r="M95" s="64"/>
      <c r="N95" s="64"/>
      <c r="O95" s="64"/>
    </row>
    <row r="96" spans="1:15" s="1" customFormat="1" ht="20.100000000000001" customHeight="1" x14ac:dyDescent="0.25">
      <c r="A96" s="20"/>
      <c r="B96" s="181" t="s">
        <v>912</v>
      </c>
      <c r="C96" s="387">
        <v>7672057.9000000004</v>
      </c>
      <c r="D96" s="387">
        <v>6443147</v>
      </c>
      <c r="E96" s="387">
        <v>6315021</v>
      </c>
      <c r="F96" s="385" t="s">
        <v>470</v>
      </c>
      <c r="G96" s="34"/>
      <c r="H96" s="34"/>
      <c r="I96" s="34"/>
      <c r="J96" s="64"/>
      <c r="K96" s="64"/>
      <c r="L96" s="64"/>
      <c r="M96" s="64"/>
      <c r="N96" s="64"/>
      <c r="O96" s="64"/>
    </row>
    <row r="97" spans="1:15" s="1" customFormat="1" ht="99.95" customHeight="1" x14ac:dyDescent="0.2">
      <c r="A97" s="20"/>
      <c r="B97" s="685" t="s">
        <v>917</v>
      </c>
      <c r="C97" s="685"/>
      <c r="D97" s="685"/>
      <c r="E97" s="685"/>
      <c r="F97" s="685"/>
      <c r="G97" s="30"/>
      <c r="H97" s="30"/>
      <c r="I97" s="30"/>
      <c r="J97" s="64"/>
      <c r="K97" s="64"/>
      <c r="L97" s="64"/>
      <c r="M97" s="64"/>
      <c r="N97" s="64"/>
      <c r="O97" s="64"/>
    </row>
    <row r="98" spans="1:15" s="1" customFormat="1" ht="15" customHeight="1" x14ac:dyDescent="0.2">
      <c r="A98" s="20"/>
      <c r="B98" s="80"/>
      <c r="C98" s="20"/>
      <c r="D98" s="20"/>
      <c r="E98" s="20"/>
      <c r="F98" s="20"/>
      <c r="J98" s="64"/>
      <c r="K98" s="64"/>
      <c r="L98" s="64"/>
      <c r="M98" s="64"/>
      <c r="N98" s="64"/>
      <c r="O98" s="64"/>
    </row>
    <row r="99" spans="1:15" s="1" customFormat="1" ht="105" customHeight="1" x14ac:dyDescent="0.2">
      <c r="A99" s="20"/>
      <c r="B99" s="394" t="s">
        <v>918</v>
      </c>
      <c r="C99" s="721" t="s">
        <v>919</v>
      </c>
      <c r="D99" s="721"/>
      <c r="E99" s="721"/>
      <c r="F99" s="722"/>
      <c r="G99" s="105"/>
      <c r="H99" s="30"/>
      <c r="I99" s="30"/>
      <c r="J99" s="64"/>
      <c r="K99" s="64"/>
      <c r="L99" s="64"/>
      <c r="M99" s="64"/>
      <c r="N99" s="64"/>
      <c r="O99" s="64"/>
    </row>
    <row r="100" spans="1:15" s="1" customFormat="1" ht="15" customHeight="1" x14ac:dyDescent="0.2">
      <c r="A100" s="20"/>
      <c r="B100" s="80"/>
      <c r="C100" s="80"/>
      <c r="D100" s="80"/>
      <c r="E100" s="80"/>
      <c r="F100" s="80"/>
      <c r="G100" s="30"/>
      <c r="H100" s="30"/>
      <c r="I100" s="30"/>
      <c r="J100" s="64"/>
      <c r="K100" s="64"/>
      <c r="L100" s="64"/>
      <c r="M100" s="64"/>
      <c r="N100" s="64"/>
      <c r="O100" s="64"/>
    </row>
    <row r="101" spans="1:15" s="1" customFormat="1" ht="15" customHeight="1" x14ac:dyDescent="0.3">
      <c r="A101" s="20"/>
      <c r="B101" s="698" t="s">
        <v>141</v>
      </c>
      <c r="C101" s="698"/>
      <c r="D101" s="698"/>
      <c r="E101" s="698"/>
      <c r="F101" s="226"/>
      <c r="G101" s="226"/>
      <c r="H101" s="92"/>
      <c r="I101" s="92"/>
      <c r="J101" s="64"/>
      <c r="K101" s="64"/>
      <c r="L101" s="64"/>
      <c r="M101" s="64"/>
      <c r="N101" s="64"/>
      <c r="O101" s="64"/>
    </row>
    <row r="102" spans="1:15" s="1" customFormat="1" ht="15" customHeight="1" x14ac:dyDescent="0.2">
      <c r="A102" s="20"/>
      <c r="B102" s="291" t="s">
        <v>142</v>
      </c>
      <c r="C102" s="44"/>
      <c r="D102" s="44"/>
      <c r="E102" s="44"/>
      <c r="F102" s="44"/>
      <c r="G102" s="44"/>
      <c r="H102" s="101"/>
      <c r="I102" s="101"/>
      <c r="J102" s="64"/>
      <c r="K102" s="64"/>
      <c r="L102" s="64"/>
      <c r="M102" s="64"/>
      <c r="N102" s="64"/>
      <c r="O102" s="64"/>
    </row>
    <row r="103" spans="1:15" s="1" customFormat="1" ht="15" customHeight="1" x14ac:dyDescent="0.2">
      <c r="A103" s="20"/>
      <c r="B103" s="31"/>
      <c r="C103" s="54"/>
      <c r="D103" s="54"/>
      <c r="E103" s="54"/>
      <c r="F103" s="54"/>
      <c r="G103" s="31"/>
      <c r="H103" s="31"/>
      <c r="I103" s="31"/>
      <c r="J103" s="64"/>
      <c r="K103" s="64"/>
      <c r="L103" s="64"/>
      <c r="M103" s="64"/>
      <c r="N103" s="64"/>
      <c r="O103" s="64"/>
    </row>
    <row r="104" spans="1:15" s="1" customFormat="1" ht="15" customHeight="1" x14ac:dyDescent="0.2">
      <c r="A104" s="20"/>
      <c r="B104" s="248" t="s">
        <v>420</v>
      </c>
      <c r="C104" s="395" t="s">
        <v>458</v>
      </c>
      <c r="D104" s="395" t="s">
        <v>459</v>
      </c>
      <c r="E104" s="395" t="s">
        <v>460</v>
      </c>
      <c r="F104" s="396" t="s">
        <v>920</v>
      </c>
      <c r="G104" s="7"/>
      <c r="H104" s="7"/>
      <c r="I104" s="7"/>
    </row>
    <row r="105" spans="1:15" s="1" customFormat="1" ht="15" customHeight="1" x14ac:dyDescent="0.25">
      <c r="A105" s="20"/>
      <c r="B105" s="270" t="s">
        <v>159</v>
      </c>
      <c r="C105" s="397"/>
      <c r="D105" s="397"/>
      <c r="E105" s="397"/>
      <c r="F105" s="398"/>
      <c r="G105" s="34"/>
      <c r="H105" s="34"/>
      <c r="I105" s="34"/>
    </row>
    <row r="106" spans="1:15" s="1" customFormat="1" ht="15" customHeight="1" x14ac:dyDescent="0.25">
      <c r="A106" s="20"/>
      <c r="B106" s="181" t="s">
        <v>921</v>
      </c>
      <c r="C106" s="359">
        <v>0</v>
      </c>
      <c r="D106" s="359">
        <v>0</v>
      </c>
      <c r="E106" s="359">
        <v>0</v>
      </c>
      <c r="F106" s="359">
        <v>0</v>
      </c>
      <c r="G106" s="34"/>
      <c r="H106" s="34"/>
      <c r="I106" s="34"/>
    </row>
    <row r="107" spans="1:15" s="1" customFormat="1" ht="15" customHeight="1" x14ac:dyDescent="0.25">
      <c r="A107" s="20"/>
      <c r="B107" s="181" t="s">
        <v>922</v>
      </c>
      <c r="C107" s="359">
        <v>0</v>
      </c>
      <c r="D107" s="359">
        <v>0</v>
      </c>
      <c r="E107" s="359" t="s">
        <v>470</v>
      </c>
      <c r="F107" s="359" t="s">
        <v>470</v>
      </c>
      <c r="G107" s="34"/>
      <c r="H107" s="34"/>
      <c r="I107" s="34"/>
    </row>
    <row r="108" spans="1:15" s="1" customFormat="1" ht="15" customHeight="1" x14ac:dyDescent="0.25">
      <c r="A108" s="20"/>
      <c r="B108" s="181" t="s">
        <v>923</v>
      </c>
      <c r="C108" s="359" t="s">
        <v>291</v>
      </c>
      <c r="D108" s="359" t="s">
        <v>291</v>
      </c>
      <c r="E108" s="359" t="s">
        <v>470</v>
      </c>
      <c r="F108" s="359" t="s">
        <v>470</v>
      </c>
      <c r="G108" s="34"/>
      <c r="H108" s="34"/>
      <c r="I108" s="34"/>
    </row>
    <row r="109" spans="1:15" s="1" customFormat="1" ht="15" customHeight="1" x14ac:dyDescent="0.25">
      <c r="A109" s="20"/>
      <c r="B109" s="270" t="s">
        <v>924</v>
      </c>
      <c r="C109" s="399"/>
      <c r="D109" s="399"/>
      <c r="E109" s="399"/>
      <c r="F109" s="400"/>
      <c r="G109" s="34"/>
      <c r="H109" s="34"/>
      <c r="I109" s="34"/>
      <c r="J109" s="97"/>
    </row>
    <row r="110" spans="1:15" s="1" customFormat="1" ht="15" customHeight="1" x14ac:dyDescent="0.25">
      <c r="A110" s="20"/>
      <c r="B110" s="181" t="s">
        <v>925</v>
      </c>
      <c r="C110" s="359">
        <v>0</v>
      </c>
      <c r="D110" s="359">
        <v>0</v>
      </c>
      <c r="E110" s="359">
        <v>0</v>
      </c>
      <c r="F110" s="359">
        <v>0</v>
      </c>
      <c r="G110" s="34"/>
      <c r="H110" s="34"/>
      <c r="I110" s="34"/>
      <c r="J110" s="107"/>
    </row>
    <row r="111" spans="1:15" s="1" customFormat="1" ht="15" customHeight="1" x14ac:dyDescent="0.25">
      <c r="A111" s="20"/>
      <c r="B111" s="181" t="s">
        <v>922</v>
      </c>
      <c r="C111" s="359">
        <v>0</v>
      </c>
      <c r="D111" s="359">
        <v>0</v>
      </c>
      <c r="E111" s="359" t="s">
        <v>470</v>
      </c>
      <c r="F111" s="359" t="s">
        <v>470</v>
      </c>
      <c r="G111" s="34"/>
      <c r="H111" s="34"/>
      <c r="I111" s="34"/>
      <c r="J111" s="109"/>
    </row>
    <row r="112" spans="1:15" s="1" customFormat="1" ht="15" customHeight="1" x14ac:dyDescent="0.25">
      <c r="A112" s="20"/>
      <c r="B112" s="181" t="s">
        <v>923</v>
      </c>
      <c r="C112" s="359" t="s">
        <v>291</v>
      </c>
      <c r="D112" s="359" t="s">
        <v>291</v>
      </c>
      <c r="E112" s="359" t="s">
        <v>470</v>
      </c>
      <c r="F112" s="359" t="s">
        <v>470</v>
      </c>
      <c r="G112" s="34"/>
      <c r="H112" s="34"/>
      <c r="I112" s="34"/>
      <c r="J112" s="109"/>
    </row>
    <row r="113" spans="1:10" s="1" customFormat="1" ht="39.75" customHeight="1" x14ac:dyDescent="0.25">
      <c r="A113" s="20"/>
      <c r="B113" s="685" t="s">
        <v>926</v>
      </c>
      <c r="C113" s="685"/>
      <c r="D113" s="685"/>
      <c r="E113" s="685"/>
      <c r="F113" s="685"/>
      <c r="G113" s="34"/>
      <c r="H113" s="34"/>
      <c r="I113" s="34"/>
      <c r="J113" s="109"/>
    </row>
    <row r="114" spans="1:10" s="1" customFormat="1" ht="15" customHeight="1" x14ac:dyDescent="0.2">
      <c r="A114" s="20"/>
      <c r="B114" s="74"/>
      <c r="C114" s="106"/>
      <c r="D114" s="107"/>
      <c r="E114" s="106"/>
      <c r="F114" s="107"/>
      <c r="G114" s="106"/>
      <c r="H114" s="107"/>
      <c r="I114" s="106"/>
      <c r="J114" s="107"/>
    </row>
    <row r="115" spans="1:10" s="1" customFormat="1" ht="83.25" customHeight="1" x14ac:dyDescent="0.2">
      <c r="A115" s="20"/>
      <c r="B115" s="401" t="s">
        <v>927</v>
      </c>
      <c r="C115" s="720" t="s">
        <v>928</v>
      </c>
      <c r="D115" s="721"/>
      <c r="E115" s="721"/>
      <c r="F115" s="721"/>
      <c r="G115" s="722"/>
      <c r="H115" s="109"/>
      <c r="I115" s="108"/>
      <c r="J115" s="109"/>
    </row>
    <row r="116" spans="1:10" s="1" customFormat="1" ht="15" customHeight="1" x14ac:dyDescent="0.2">
      <c r="A116" s="20"/>
      <c r="B116" s="74"/>
      <c r="C116" s="108"/>
      <c r="D116" s="109"/>
      <c r="E116" s="108"/>
      <c r="F116" s="109"/>
      <c r="G116" s="108"/>
      <c r="H116" s="109"/>
      <c r="I116" s="108"/>
      <c r="J116" s="109"/>
    </row>
    <row r="117" spans="1:10" s="1" customFormat="1" ht="15" customHeight="1" x14ac:dyDescent="0.3">
      <c r="A117" s="20"/>
      <c r="B117" s="723" t="s">
        <v>143</v>
      </c>
      <c r="C117" s="723"/>
      <c r="D117" s="723"/>
      <c r="E117" s="723"/>
      <c r="F117" s="380"/>
      <c r="G117" s="380"/>
      <c r="H117" s="379"/>
      <c r="I117" s="379"/>
      <c r="J117" s="109"/>
    </row>
    <row r="118" spans="1:10" s="1" customFormat="1" ht="15" customHeight="1" x14ac:dyDescent="0.2">
      <c r="A118" s="20"/>
      <c r="B118" s="291" t="s">
        <v>929</v>
      </c>
      <c r="C118" s="44"/>
      <c r="D118" s="44"/>
      <c r="E118" s="44"/>
      <c r="F118" s="44"/>
      <c r="G118" s="44"/>
      <c r="H118" s="101"/>
      <c r="I118" s="101"/>
      <c r="J118" s="109"/>
    </row>
    <row r="119" spans="1:10" s="1" customFormat="1" ht="15" customHeight="1" x14ac:dyDescent="0.2">
      <c r="A119" s="20"/>
      <c r="B119" s="31"/>
      <c r="C119" s="54"/>
      <c r="D119" s="54"/>
      <c r="E119" s="54"/>
      <c r="F119" s="54"/>
      <c r="G119" s="31"/>
      <c r="H119" s="31"/>
      <c r="I119" s="31"/>
      <c r="J119" s="109"/>
    </row>
    <row r="120" spans="1:10" s="1" customFormat="1" ht="75" customHeight="1" x14ac:dyDescent="0.2">
      <c r="A120" s="20"/>
      <c r="B120" s="209" t="s">
        <v>882</v>
      </c>
      <c r="C120" s="719" t="s">
        <v>930</v>
      </c>
      <c r="D120" s="719"/>
      <c r="E120" s="719"/>
      <c r="F120" s="719"/>
      <c r="G120" s="719"/>
      <c r="H120" s="31"/>
      <c r="I120" s="31"/>
      <c r="J120" s="109"/>
    </row>
    <row r="121" spans="1:10" s="1" customFormat="1" ht="15" customHeight="1" x14ac:dyDescent="0.2">
      <c r="A121" s="20"/>
      <c r="B121" s="74"/>
      <c r="C121" s="108"/>
      <c r="D121" s="109"/>
      <c r="E121" s="108"/>
      <c r="F121" s="109"/>
      <c r="G121" s="108"/>
      <c r="H121" s="109"/>
      <c r="I121" s="108"/>
      <c r="J121" s="109"/>
    </row>
    <row r="122" spans="1:10" s="1" customFormat="1" ht="15" customHeight="1" x14ac:dyDescent="0.2">
      <c r="A122" s="20"/>
      <c r="B122" s="25"/>
      <c r="C122" s="36"/>
      <c r="D122" s="36"/>
      <c r="E122" s="36"/>
      <c r="F122" s="36"/>
      <c r="G122" s="20"/>
      <c r="H122" s="20"/>
    </row>
    <row r="123" spans="1:10" s="1" customFormat="1" ht="15" customHeight="1" x14ac:dyDescent="0.2">
      <c r="A123" s="20"/>
      <c r="B123" s="25"/>
      <c r="C123" s="98"/>
      <c r="D123" s="98"/>
      <c r="E123" s="98"/>
      <c r="F123" s="98"/>
      <c r="G123" s="20"/>
      <c r="H123" s="20"/>
    </row>
    <row r="124" spans="1:10" s="1" customFormat="1" ht="15" customHeight="1" x14ac:dyDescent="0.2">
      <c r="A124" s="20"/>
      <c r="B124" s="25"/>
      <c r="C124" s="36"/>
      <c r="D124" s="36"/>
      <c r="E124" s="36"/>
      <c r="F124" s="36"/>
      <c r="G124" s="20"/>
      <c r="H124" s="20"/>
    </row>
    <row r="125" spans="1:10" s="1" customFormat="1" ht="15" customHeight="1" x14ac:dyDescent="0.2">
      <c r="A125" s="20"/>
      <c r="B125" s="40"/>
      <c r="C125" s="36"/>
      <c r="D125" s="36"/>
      <c r="E125" s="36"/>
      <c r="F125" s="36"/>
      <c r="G125" s="20"/>
      <c r="H125" s="20"/>
    </row>
    <row r="126" spans="1:10" s="1" customFormat="1" ht="15" customHeight="1" x14ac:dyDescent="0.2">
      <c r="A126" s="20"/>
      <c r="B126" s="40"/>
      <c r="C126" s="36"/>
      <c r="D126" s="36"/>
      <c r="E126" s="36"/>
      <c r="F126" s="36"/>
      <c r="G126" s="20"/>
      <c r="H126" s="20"/>
    </row>
    <row r="127" spans="1:10" s="1" customFormat="1" ht="15" customHeight="1" x14ac:dyDescent="0.2">
      <c r="A127" s="20"/>
      <c r="B127" s="39"/>
      <c r="C127" s="36"/>
      <c r="D127" s="36"/>
      <c r="E127" s="36"/>
      <c r="F127" s="36"/>
      <c r="G127" s="20"/>
      <c r="H127" s="20"/>
    </row>
    <row r="128" spans="1:10" s="1" customFormat="1" ht="15" customHeight="1" x14ac:dyDescent="0.2">
      <c r="A128" s="20"/>
      <c r="B128" s="40"/>
      <c r="C128" s="36"/>
      <c r="D128" s="36"/>
      <c r="E128" s="36"/>
      <c r="F128" s="36"/>
      <c r="G128" s="20"/>
      <c r="H128" s="20"/>
    </row>
    <row r="129" spans="1:29" s="1" customFormat="1" ht="15" customHeight="1" x14ac:dyDescent="0.2">
      <c r="A129" s="20"/>
      <c r="B129" s="40"/>
      <c r="C129" s="36"/>
      <c r="D129" s="36"/>
      <c r="E129" s="36"/>
      <c r="F129" s="36"/>
      <c r="G129" s="20"/>
      <c r="H129" s="20"/>
    </row>
    <row r="130" spans="1:29" s="1" customFormat="1" ht="15" customHeight="1" x14ac:dyDescent="0.2">
      <c r="A130" s="20"/>
      <c r="B130" s="40"/>
      <c r="C130" s="36"/>
      <c r="D130" s="36"/>
      <c r="E130" s="36"/>
      <c r="F130" s="36"/>
      <c r="G130" s="20"/>
      <c r="H130" s="20"/>
    </row>
    <row r="131" spans="1:29" s="1" customFormat="1" ht="15" customHeight="1" x14ac:dyDescent="0.2">
      <c r="A131" s="20"/>
      <c r="B131" s="13"/>
      <c r="C131" s="98"/>
      <c r="D131" s="98"/>
      <c r="E131" s="98"/>
      <c r="F131" s="98"/>
      <c r="G131" s="20"/>
      <c r="H131" s="20"/>
    </row>
    <row r="132" spans="1:29" s="1" customFormat="1" ht="15" customHeight="1" x14ac:dyDescent="0.2">
      <c r="A132" s="20"/>
      <c r="B132" s="39"/>
      <c r="C132" s="36"/>
      <c r="D132" s="36"/>
      <c r="E132" s="36"/>
      <c r="F132" s="36"/>
      <c r="G132" s="20"/>
      <c r="H132" s="20"/>
    </row>
    <row r="133" spans="1:29" s="20" customFormat="1" ht="15" customHeight="1" x14ac:dyDescent="0.2">
      <c r="B133" s="40"/>
      <c r="C133" s="36"/>
      <c r="D133" s="36"/>
      <c r="E133" s="36"/>
      <c r="F133" s="36"/>
      <c r="I133" s="1"/>
      <c r="J133" s="1"/>
      <c r="K133" s="1"/>
      <c r="L133" s="1"/>
      <c r="M133" s="1"/>
      <c r="N133" s="1"/>
      <c r="O133" s="1"/>
      <c r="P133" s="1"/>
      <c r="Q133" s="1"/>
      <c r="R133" s="1"/>
      <c r="S133" s="1"/>
      <c r="T133" s="1"/>
      <c r="U133" s="1"/>
      <c r="V133" s="1"/>
      <c r="W133" s="1"/>
      <c r="X133" s="1"/>
      <c r="Y133" s="1"/>
      <c r="Z133" s="1"/>
      <c r="AA133" s="1"/>
      <c r="AB133" s="1"/>
      <c r="AC133" s="1"/>
    </row>
    <row r="134" spans="1:29" s="20" customFormat="1" ht="15" customHeight="1" x14ac:dyDescent="0.2">
      <c r="B134" s="40"/>
      <c r="C134" s="36"/>
      <c r="D134" s="36"/>
      <c r="E134" s="36"/>
      <c r="F134" s="36"/>
      <c r="I134" s="1"/>
      <c r="J134" s="1"/>
      <c r="K134" s="1"/>
      <c r="L134" s="1"/>
      <c r="M134" s="1"/>
      <c r="N134" s="1"/>
      <c r="O134" s="1"/>
      <c r="P134" s="1"/>
      <c r="Q134" s="1"/>
      <c r="R134" s="1"/>
      <c r="S134" s="1"/>
      <c r="T134" s="1"/>
      <c r="U134" s="1"/>
      <c r="V134" s="1"/>
      <c r="W134" s="1"/>
      <c r="X134" s="1"/>
      <c r="Y134" s="1"/>
      <c r="Z134" s="1"/>
      <c r="AA134" s="1"/>
      <c r="AB134" s="1"/>
      <c r="AC134" s="1"/>
    </row>
    <row r="135" spans="1:29" s="20" customFormat="1" ht="15" customHeight="1" x14ac:dyDescent="0.2">
      <c r="B135" s="40"/>
      <c r="C135" s="36"/>
      <c r="D135" s="36"/>
      <c r="E135" s="36"/>
      <c r="F135" s="36"/>
      <c r="I135" s="1"/>
      <c r="J135" s="1"/>
      <c r="K135" s="1"/>
      <c r="L135" s="1"/>
      <c r="M135" s="1"/>
      <c r="N135" s="1"/>
      <c r="O135" s="1"/>
      <c r="P135" s="1"/>
      <c r="Q135" s="1"/>
      <c r="R135" s="1"/>
      <c r="S135" s="1"/>
      <c r="T135" s="1"/>
      <c r="U135" s="1"/>
      <c r="V135" s="1"/>
      <c r="W135" s="1"/>
      <c r="X135" s="1"/>
      <c r="Y135" s="1"/>
      <c r="Z135" s="1"/>
      <c r="AA135" s="1"/>
      <c r="AB135" s="1"/>
      <c r="AC135" s="1"/>
    </row>
    <row r="136" spans="1:29" s="20" customFormat="1" ht="15" customHeight="1" x14ac:dyDescent="0.2">
      <c r="B136" s="711"/>
      <c r="C136" s="711"/>
      <c r="D136" s="711"/>
      <c r="E136" s="711"/>
      <c r="F136" s="711"/>
      <c r="I136" s="1"/>
      <c r="J136" s="1"/>
      <c r="K136" s="1"/>
      <c r="L136" s="1"/>
      <c r="M136" s="1"/>
      <c r="N136" s="1"/>
      <c r="O136" s="1"/>
      <c r="P136" s="1"/>
      <c r="Q136" s="1"/>
      <c r="R136" s="1"/>
      <c r="S136" s="1"/>
      <c r="T136" s="1"/>
      <c r="U136" s="1"/>
      <c r="V136" s="1"/>
      <c r="W136" s="1"/>
      <c r="X136" s="1"/>
      <c r="Y136" s="1"/>
      <c r="Z136" s="1"/>
      <c r="AA136" s="1"/>
      <c r="AB136" s="1"/>
      <c r="AC136" s="1"/>
    </row>
  </sheetData>
  <mergeCells count="33">
    <mergeCell ref="B1:F1"/>
    <mergeCell ref="B3:E3"/>
    <mergeCell ref="C6:F6"/>
    <mergeCell ref="C8:F8"/>
    <mergeCell ref="C10:F10"/>
    <mergeCell ref="C57:G57"/>
    <mergeCell ref="B136:F136"/>
    <mergeCell ref="C11:F11"/>
    <mergeCell ref="C12:F13"/>
    <mergeCell ref="B37:E37"/>
    <mergeCell ref="C40:G40"/>
    <mergeCell ref="B42:E42"/>
    <mergeCell ref="C35:G35"/>
    <mergeCell ref="C45:G45"/>
    <mergeCell ref="B46:E46"/>
    <mergeCell ref="C49:G49"/>
    <mergeCell ref="B50:E50"/>
    <mergeCell ref="C53:G53"/>
    <mergeCell ref="B54:E54"/>
    <mergeCell ref="C99:F99"/>
    <mergeCell ref="B58:E58"/>
    <mergeCell ref="C61:G61"/>
    <mergeCell ref="B62:E62"/>
    <mergeCell ref="C65:G65"/>
    <mergeCell ref="B66:E66"/>
    <mergeCell ref="B73:D73"/>
    <mergeCell ref="B75:E75"/>
    <mergeCell ref="B97:F97"/>
    <mergeCell ref="C120:G120"/>
    <mergeCell ref="B101:E101"/>
    <mergeCell ref="B113:F113"/>
    <mergeCell ref="C115:G115"/>
    <mergeCell ref="B117:E117"/>
  </mergeCells>
  <dataValidations disablePrompts="1" count="1">
    <dataValidation type="list" allowBlank="1" showInputMessage="1" showErrorMessage="1" sqref="E17:E24 D26:D27" xr:uid="{A858CB07-D940-6C40-BFB5-C9359B382541}">
      <formula1>Status</formula1>
    </dataValidation>
  </dataValidations>
  <pageMargins left="0.7" right="0.7" top="0.75" bottom="0.75" header="0.3" footer="0.3"/>
  <drawing r:id="rId1"/>
  <tableParts count="7">
    <tablePart r:id="rId2"/>
    <tablePart r:id="rId3"/>
    <tablePart r:id="rId4"/>
    <tablePart r:id="rId5"/>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AD7FF-1CCB-4C41-A549-D2D01BE042BA}">
  <dimension ref="A1:AC322"/>
  <sheetViews>
    <sheetView showGridLines="0" zoomScale="70" zoomScaleNormal="70" workbookViewId="0">
      <pane xSplit="2" ySplit="1" topLeftCell="C191" activePane="bottomRight" state="frozen"/>
      <selection pane="topRight" activeCell="C1" sqref="C1"/>
      <selection pane="bottomLeft" activeCell="A2" sqref="A2"/>
      <selection pane="bottomRight" activeCell="D170" sqref="D170"/>
    </sheetView>
  </sheetViews>
  <sheetFormatPr defaultColWidth="8.85546875" defaultRowHeight="15" customHeight="1" x14ac:dyDescent="0.25"/>
  <cols>
    <col min="1" max="1" width="5.85546875" style="20" customWidth="1"/>
    <col min="2" max="2" width="50.85546875" style="16" customWidth="1"/>
    <col min="3" max="3" width="23.85546875" style="16" customWidth="1"/>
    <col min="4" max="4" width="50.85546875" style="16" customWidth="1"/>
    <col min="5" max="5" width="30" style="20" customWidth="1"/>
    <col min="6" max="6" width="50.85546875" style="20" customWidth="1"/>
    <col min="7" max="7" width="26.5703125" style="20" customWidth="1"/>
    <col min="8" max="8" width="50.85546875" style="20" customWidth="1"/>
    <col min="9" max="9" width="21.42578125" style="1" customWidth="1"/>
    <col min="10" max="17" width="50.85546875" style="1" customWidth="1"/>
    <col min="18" max="29" width="8.85546875" style="1"/>
  </cols>
  <sheetData>
    <row r="1" spans="1:29" s="3" customFormat="1" ht="69.95" customHeight="1" x14ac:dyDescent="0.6">
      <c r="A1" s="19"/>
      <c r="B1" s="681" t="s">
        <v>931</v>
      </c>
      <c r="C1" s="681"/>
      <c r="D1" s="681"/>
      <c r="E1" s="681"/>
      <c r="F1" s="681"/>
      <c r="G1" s="63"/>
      <c r="H1" s="63"/>
      <c r="I1" s="63"/>
      <c r="J1" s="63"/>
      <c r="K1" s="63"/>
      <c r="L1" s="63"/>
      <c r="M1" s="2"/>
      <c r="N1" s="2"/>
      <c r="O1" s="2"/>
      <c r="P1" s="2"/>
      <c r="Q1" s="2"/>
      <c r="R1" s="2"/>
      <c r="S1" s="2"/>
      <c r="T1" s="2"/>
      <c r="U1" s="2"/>
      <c r="V1" s="2"/>
      <c r="W1" s="2"/>
      <c r="X1" s="2"/>
      <c r="Y1" s="2"/>
      <c r="Z1" s="2"/>
      <c r="AA1" s="2"/>
      <c r="AB1" s="2"/>
      <c r="AC1" s="2"/>
    </row>
    <row r="2" spans="1:29" ht="15" customHeight="1" x14ac:dyDescent="0.25">
      <c r="B2" s="8"/>
      <c r="C2" s="8"/>
      <c r="D2" s="8"/>
      <c r="E2" s="61"/>
    </row>
    <row r="3" spans="1:29" s="1" customFormat="1" ht="15" customHeight="1" x14ac:dyDescent="0.3">
      <c r="A3" s="20"/>
      <c r="B3" s="698" t="s">
        <v>44</v>
      </c>
      <c r="C3" s="698"/>
      <c r="D3" s="698"/>
      <c r="E3" s="698"/>
      <c r="F3" s="166"/>
      <c r="G3" s="20"/>
      <c r="H3" s="20"/>
    </row>
    <row r="4" spans="1:29" s="1" customFormat="1" ht="15" customHeight="1" x14ac:dyDescent="0.2">
      <c r="A4" s="20"/>
      <c r="B4" s="204" t="s">
        <v>146</v>
      </c>
      <c r="C4" s="8"/>
      <c r="D4" s="8"/>
      <c r="E4" s="8"/>
      <c r="F4" s="20"/>
      <c r="G4" s="20"/>
      <c r="H4" s="20"/>
    </row>
    <row r="5" spans="1:29" s="1" customFormat="1" ht="15" customHeight="1" x14ac:dyDescent="0.2">
      <c r="A5" s="20"/>
      <c r="B5" s="62"/>
      <c r="C5" s="8"/>
      <c r="D5" s="8"/>
      <c r="E5" s="8"/>
      <c r="F5" s="20"/>
      <c r="G5" s="20"/>
      <c r="H5" s="20"/>
    </row>
    <row r="6" spans="1:29" s="1" customFormat="1" ht="63.95" customHeight="1" x14ac:dyDescent="0.2">
      <c r="A6" s="20"/>
      <c r="B6" s="208" t="s">
        <v>409</v>
      </c>
      <c r="C6" s="705" t="s">
        <v>932</v>
      </c>
      <c r="D6" s="705"/>
      <c r="E6" s="705"/>
      <c r="F6" s="705"/>
      <c r="G6" s="21"/>
      <c r="H6" s="21"/>
      <c r="I6" s="21"/>
      <c r="J6" s="21"/>
      <c r="K6" s="21"/>
      <c r="L6" s="21"/>
      <c r="M6" s="21"/>
      <c r="N6" s="21"/>
      <c r="O6" s="21"/>
    </row>
    <row r="7" spans="1:29" s="1" customFormat="1" ht="15" customHeight="1" x14ac:dyDescent="0.2">
      <c r="A7" s="20"/>
      <c r="B7" s="264"/>
      <c r="C7" s="205"/>
      <c r="D7" s="205"/>
      <c r="E7" s="205"/>
      <c r="F7" s="149"/>
      <c r="G7" s="20"/>
      <c r="H7" s="20"/>
    </row>
    <row r="8" spans="1:29" s="1" customFormat="1" ht="294" customHeight="1" x14ac:dyDescent="0.2">
      <c r="A8" s="20"/>
      <c r="B8" s="208" t="s">
        <v>411</v>
      </c>
      <c r="C8" s="700" t="s">
        <v>933</v>
      </c>
      <c r="D8" s="705"/>
      <c r="E8" s="705"/>
      <c r="F8" s="705"/>
      <c r="G8" s="21"/>
      <c r="H8" s="21"/>
      <c r="I8" s="21"/>
      <c r="J8" s="21"/>
      <c r="K8" s="21"/>
      <c r="L8" s="21"/>
      <c r="M8" s="21"/>
      <c r="N8" s="21"/>
      <c r="O8" s="21"/>
    </row>
    <row r="9" spans="1:29" s="1" customFormat="1" ht="15" customHeight="1" x14ac:dyDescent="0.2">
      <c r="A9" s="20"/>
      <c r="B9" s="264"/>
      <c r="C9" s="205"/>
      <c r="D9" s="205"/>
      <c r="E9" s="205"/>
      <c r="F9" s="149"/>
      <c r="G9" s="20"/>
      <c r="H9" s="20"/>
    </row>
    <row r="10" spans="1:29" s="1" customFormat="1" ht="409.5" customHeight="1" x14ac:dyDescent="0.2">
      <c r="A10" s="20"/>
      <c r="B10" s="208" t="s">
        <v>413</v>
      </c>
      <c r="C10" s="700" t="s">
        <v>934</v>
      </c>
      <c r="D10" s="700"/>
      <c r="E10" s="700"/>
      <c r="F10" s="700"/>
      <c r="G10" s="64"/>
      <c r="H10" s="64"/>
      <c r="I10" s="64"/>
      <c r="J10" s="64"/>
      <c r="K10" s="64"/>
      <c r="L10" s="64"/>
      <c r="M10" s="64"/>
      <c r="N10" s="64"/>
      <c r="O10" s="64"/>
    </row>
    <row r="11" spans="1:29" s="1" customFormat="1" ht="15" customHeight="1" x14ac:dyDescent="0.2">
      <c r="A11" s="20"/>
      <c r="B11" s="381"/>
      <c r="C11" s="724" t="s">
        <v>935</v>
      </c>
      <c r="D11" s="724"/>
      <c r="E11" s="724"/>
      <c r="F11" s="724"/>
      <c r="G11" s="82"/>
      <c r="H11" s="20"/>
    </row>
    <row r="12" spans="1:29" s="10" customFormat="1" ht="63.95" customHeight="1" x14ac:dyDescent="0.2">
      <c r="A12" s="20"/>
      <c r="B12" s="208" t="s">
        <v>416</v>
      </c>
      <c r="C12" s="725"/>
      <c r="D12" s="725"/>
      <c r="E12" s="725"/>
      <c r="F12" s="725"/>
      <c r="G12" s="65"/>
      <c r="H12" s="64"/>
      <c r="I12" s="64"/>
      <c r="J12" s="64"/>
      <c r="K12" s="64"/>
      <c r="L12" s="64"/>
      <c r="M12" s="64"/>
      <c r="N12" s="64"/>
      <c r="O12" s="64"/>
      <c r="P12" s="1"/>
      <c r="Q12" s="1"/>
      <c r="R12" s="1"/>
      <c r="S12" s="1"/>
      <c r="T12" s="1"/>
      <c r="U12" s="1"/>
      <c r="V12" s="1"/>
      <c r="W12" s="1"/>
      <c r="X12" s="1"/>
      <c r="Y12" s="1"/>
      <c r="Z12" s="1"/>
      <c r="AA12" s="1"/>
      <c r="AB12" s="1"/>
      <c r="AC12" s="1"/>
    </row>
    <row r="13" spans="1:29" s="11" customFormat="1" ht="15" customHeight="1" x14ac:dyDescent="0.2">
      <c r="A13" s="16"/>
      <c r="B13" s="264"/>
      <c r="C13" s="8"/>
      <c r="D13" s="8"/>
      <c r="E13" s="8"/>
      <c r="F13" s="16"/>
      <c r="G13" s="16"/>
      <c r="H13" s="16"/>
      <c r="I13" s="4"/>
      <c r="J13" s="4"/>
      <c r="K13" s="4"/>
      <c r="L13" s="4"/>
      <c r="M13" s="4"/>
      <c r="N13" s="4"/>
      <c r="O13" s="4"/>
      <c r="P13" s="4"/>
      <c r="Q13" s="4"/>
      <c r="R13" s="4"/>
      <c r="S13" s="4"/>
      <c r="T13" s="4"/>
      <c r="U13" s="4"/>
      <c r="V13" s="4"/>
      <c r="W13" s="4"/>
      <c r="X13" s="4"/>
      <c r="Y13" s="4"/>
      <c r="Z13" s="4"/>
    </row>
    <row r="14" spans="1:29" s="11" customFormat="1" ht="15" customHeight="1" x14ac:dyDescent="0.2">
      <c r="A14" s="16"/>
      <c r="B14" s="209" t="s">
        <v>418</v>
      </c>
      <c r="C14" s="209" t="s">
        <v>419</v>
      </c>
      <c r="D14" s="21"/>
      <c r="E14" s="21"/>
      <c r="F14" s="21"/>
      <c r="G14" s="16"/>
      <c r="H14" s="16"/>
      <c r="I14" s="4"/>
      <c r="J14" s="4"/>
      <c r="K14" s="4"/>
      <c r="L14" s="4"/>
      <c r="M14" s="4"/>
      <c r="N14" s="4"/>
      <c r="O14" s="4"/>
      <c r="P14" s="4"/>
      <c r="Q14" s="4"/>
      <c r="R14" s="4"/>
      <c r="S14" s="4"/>
      <c r="T14" s="4"/>
      <c r="U14" s="4"/>
      <c r="V14" s="4"/>
      <c r="W14" s="4"/>
      <c r="X14" s="4"/>
      <c r="Y14" s="4"/>
      <c r="Z14" s="4"/>
    </row>
    <row r="15" spans="1:29" s="114" customFormat="1" ht="15.95" customHeight="1" x14ac:dyDescent="0.25">
      <c r="A15" s="112"/>
      <c r="B15" s="405"/>
      <c r="C15" s="160" t="s">
        <v>420</v>
      </c>
      <c r="D15" s="211" t="s">
        <v>421</v>
      </c>
      <c r="E15" s="163" t="s">
        <v>422</v>
      </c>
      <c r="F15" s="212" t="s">
        <v>423</v>
      </c>
      <c r="G15" s="112"/>
      <c r="H15" s="112"/>
      <c r="I15" s="113"/>
      <c r="J15" s="113"/>
      <c r="K15" s="113"/>
      <c r="L15" s="113"/>
      <c r="M15" s="113"/>
      <c r="N15" s="113"/>
      <c r="O15" s="113"/>
      <c r="P15" s="113"/>
      <c r="Q15" s="113"/>
      <c r="R15" s="113"/>
      <c r="S15" s="113"/>
      <c r="T15" s="113"/>
      <c r="U15" s="113"/>
      <c r="V15" s="113"/>
      <c r="W15" s="113"/>
      <c r="X15" s="113"/>
      <c r="Y15" s="113"/>
      <c r="Z15" s="113"/>
    </row>
    <row r="16" spans="1:29" s="114" customFormat="1" ht="24.95" customHeight="1" x14ac:dyDescent="0.25">
      <c r="A16" s="112"/>
      <c r="B16" s="405"/>
      <c r="C16" s="181" t="s">
        <v>424</v>
      </c>
      <c r="D16" s="210" t="s">
        <v>936</v>
      </c>
      <c r="E16" s="181" t="s">
        <v>426</v>
      </c>
      <c r="F16" s="406"/>
      <c r="G16" s="112"/>
      <c r="H16" s="112"/>
      <c r="I16" s="113"/>
      <c r="J16" s="113"/>
      <c r="K16" s="113"/>
      <c r="L16" s="113"/>
      <c r="M16" s="113"/>
      <c r="N16" s="113"/>
      <c r="O16" s="113"/>
      <c r="P16" s="113"/>
      <c r="Q16" s="113"/>
      <c r="R16" s="113"/>
      <c r="S16" s="113"/>
      <c r="T16" s="113"/>
      <c r="U16" s="113"/>
      <c r="V16" s="113"/>
      <c r="W16" s="113"/>
      <c r="X16" s="113"/>
      <c r="Y16" s="113"/>
      <c r="Z16" s="113"/>
    </row>
    <row r="17" spans="1:26" s="114" customFormat="1" ht="24.95" customHeight="1" x14ac:dyDescent="0.25">
      <c r="A17" s="112"/>
      <c r="B17" s="405"/>
      <c r="C17" s="181" t="s">
        <v>424</v>
      </c>
      <c r="D17" s="210" t="s">
        <v>937</v>
      </c>
      <c r="E17" s="181" t="s">
        <v>426</v>
      </c>
      <c r="F17" s="406"/>
      <c r="G17" s="112"/>
      <c r="H17" s="112"/>
      <c r="I17" s="113"/>
      <c r="J17" s="113"/>
      <c r="K17" s="113"/>
      <c r="L17" s="113"/>
      <c r="M17" s="113"/>
      <c r="N17" s="113"/>
      <c r="O17" s="113"/>
      <c r="P17" s="113"/>
      <c r="Q17" s="113"/>
      <c r="R17" s="113"/>
      <c r="S17" s="113"/>
      <c r="T17" s="113"/>
      <c r="U17" s="113"/>
      <c r="V17" s="113"/>
      <c r="W17" s="113"/>
      <c r="X17" s="113"/>
      <c r="Y17" s="113"/>
      <c r="Z17" s="113"/>
    </row>
    <row r="18" spans="1:26" s="114" customFormat="1" ht="30" customHeight="1" x14ac:dyDescent="0.25">
      <c r="A18" s="112"/>
      <c r="B18" s="405"/>
      <c r="C18" s="181" t="s">
        <v>424</v>
      </c>
      <c r="D18" s="210" t="s">
        <v>938</v>
      </c>
      <c r="E18" s="181" t="s">
        <v>426</v>
      </c>
      <c r="F18" s="155"/>
      <c r="G18" s="112"/>
      <c r="H18" s="112"/>
      <c r="I18" s="113"/>
      <c r="J18" s="113"/>
      <c r="K18" s="113"/>
      <c r="L18" s="113"/>
      <c r="M18" s="113"/>
      <c r="N18" s="113"/>
      <c r="O18" s="113"/>
      <c r="P18" s="113"/>
      <c r="Q18" s="113"/>
      <c r="R18" s="113"/>
      <c r="S18" s="113"/>
      <c r="T18" s="113"/>
      <c r="U18" s="113"/>
      <c r="V18" s="113"/>
      <c r="W18" s="113"/>
      <c r="X18" s="113"/>
      <c r="Y18" s="113"/>
      <c r="Z18" s="113"/>
    </row>
    <row r="19" spans="1:26" s="11" customFormat="1" ht="35.1" customHeight="1" x14ac:dyDescent="0.2">
      <c r="A19" s="16"/>
      <c r="B19" s="264"/>
      <c r="C19" s="181" t="s">
        <v>424</v>
      </c>
      <c r="D19" s="210" t="s">
        <v>939</v>
      </c>
      <c r="E19" s="181" t="s">
        <v>426</v>
      </c>
      <c r="F19" s="155" t="s">
        <v>940</v>
      </c>
      <c r="G19" s="16"/>
      <c r="H19" s="16"/>
      <c r="I19" s="4"/>
      <c r="J19" s="4"/>
      <c r="K19" s="4"/>
      <c r="L19" s="4"/>
      <c r="M19" s="4"/>
      <c r="N19" s="4"/>
      <c r="O19" s="4"/>
      <c r="P19" s="4"/>
      <c r="Q19" s="4"/>
      <c r="R19" s="4"/>
      <c r="S19" s="4"/>
      <c r="T19" s="4"/>
      <c r="U19" s="4"/>
      <c r="V19" s="4"/>
      <c r="W19" s="4"/>
      <c r="X19" s="4"/>
      <c r="Y19" s="4"/>
      <c r="Z19" s="4"/>
    </row>
    <row r="20" spans="1:26" s="11" customFormat="1" ht="35.1" customHeight="1" x14ac:dyDescent="0.2">
      <c r="A20" s="16"/>
      <c r="B20" s="264"/>
      <c r="C20" s="181" t="s">
        <v>424</v>
      </c>
      <c r="D20" s="210" t="s">
        <v>941</v>
      </c>
      <c r="E20" s="181" t="s">
        <v>542</v>
      </c>
      <c r="F20" s="155" t="s">
        <v>942</v>
      </c>
      <c r="G20" s="16"/>
      <c r="H20" s="16"/>
      <c r="I20" s="4"/>
      <c r="J20" s="4"/>
      <c r="K20" s="4"/>
      <c r="L20" s="4"/>
      <c r="M20" s="4"/>
      <c r="N20" s="4"/>
      <c r="O20" s="4"/>
      <c r="P20" s="4"/>
      <c r="Q20" s="4"/>
      <c r="R20" s="4"/>
      <c r="S20" s="4"/>
      <c r="T20" s="4"/>
      <c r="U20" s="4"/>
      <c r="V20" s="4"/>
      <c r="W20" s="4"/>
      <c r="X20" s="4"/>
      <c r="Y20" s="4"/>
      <c r="Z20" s="4"/>
    </row>
    <row r="21" spans="1:26" s="11" customFormat="1" ht="45" customHeight="1" x14ac:dyDescent="0.2">
      <c r="A21" s="16"/>
      <c r="B21" s="264"/>
      <c r="C21" s="181" t="s">
        <v>424</v>
      </c>
      <c r="D21" s="210" t="s">
        <v>943</v>
      </c>
      <c r="E21" s="181" t="s">
        <v>542</v>
      </c>
      <c r="F21" s="155" t="s">
        <v>944</v>
      </c>
      <c r="G21" s="16"/>
      <c r="H21" s="16"/>
      <c r="I21" s="4"/>
      <c r="J21" s="4"/>
      <c r="K21" s="4"/>
      <c r="L21" s="4"/>
      <c r="M21" s="4"/>
      <c r="N21" s="4"/>
      <c r="O21" s="4"/>
      <c r="P21" s="4"/>
      <c r="Q21" s="4"/>
      <c r="R21" s="4"/>
      <c r="S21" s="4"/>
      <c r="T21" s="4"/>
      <c r="U21" s="4"/>
      <c r="V21" s="4"/>
      <c r="W21" s="4"/>
      <c r="X21" s="4"/>
      <c r="Y21" s="4"/>
      <c r="Z21" s="4"/>
    </row>
    <row r="22" spans="1:26" s="11" customFormat="1" ht="30" customHeight="1" x14ac:dyDescent="0.2">
      <c r="A22" s="16"/>
      <c r="B22" s="264"/>
      <c r="C22" s="181" t="s">
        <v>310</v>
      </c>
      <c r="D22" s="210" t="s">
        <v>945</v>
      </c>
      <c r="E22" s="181" t="s">
        <v>426</v>
      </c>
      <c r="F22" s="155" t="s">
        <v>946</v>
      </c>
      <c r="G22" s="16"/>
      <c r="H22" s="16"/>
      <c r="I22" s="4"/>
      <c r="J22" s="4"/>
      <c r="K22" s="4"/>
      <c r="L22" s="4"/>
      <c r="M22" s="4"/>
      <c r="N22" s="4"/>
      <c r="O22" s="4"/>
      <c r="P22" s="4"/>
      <c r="Q22" s="4"/>
      <c r="R22" s="4"/>
      <c r="S22" s="4"/>
      <c r="T22" s="4"/>
      <c r="U22" s="4"/>
      <c r="V22" s="4"/>
      <c r="W22" s="4"/>
      <c r="X22" s="4"/>
      <c r="Y22" s="4"/>
      <c r="Z22" s="4"/>
    </row>
    <row r="23" spans="1:26" s="11" customFormat="1" ht="30" customHeight="1" x14ac:dyDescent="0.2">
      <c r="A23" s="16"/>
      <c r="B23" s="264"/>
      <c r="C23" s="181" t="s">
        <v>310</v>
      </c>
      <c r="D23" s="210" t="s">
        <v>947</v>
      </c>
      <c r="E23" s="181" t="s">
        <v>426</v>
      </c>
      <c r="F23" s="155" t="s">
        <v>948</v>
      </c>
      <c r="G23" s="16"/>
      <c r="H23" s="16"/>
      <c r="I23" s="4"/>
      <c r="J23" s="4"/>
      <c r="K23" s="4"/>
      <c r="L23" s="4"/>
      <c r="M23" s="4"/>
      <c r="N23" s="4"/>
      <c r="O23" s="4"/>
      <c r="P23" s="4"/>
      <c r="Q23" s="4"/>
      <c r="R23" s="4"/>
      <c r="S23" s="4"/>
      <c r="T23" s="4"/>
      <c r="U23" s="4"/>
      <c r="V23" s="4"/>
      <c r="W23" s="4"/>
      <c r="X23" s="4"/>
      <c r="Y23" s="4"/>
      <c r="Z23" s="4"/>
    </row>
    <row r="24" spans="1:26" s="1" customFormat="1" ht="30" customHeight="1" x14ac:dyDescent="0.2">
      <c r="A24" s="20"/>
      <c r="B24" s="264"/>
      <c r="C24" s="181" t="s">
        <v>310</v>
      </c>
      <c r="D24" s="210" t="s">
        <v>949</v>
      </c>
      <c r="E24" s="181" t="s">
        <v>426</v>
      </c>
      <c r="F24" s="155" t="s">
        <v>950</v>
      </c>
      <c r="G24" s="20"/>
      <c r="H24" s="20"/>
    </row>
    <row r="25" spans="1:26" s="1" customFormat="1" ht="99.95" customHeight="1" x14ac:dyDescent="0.2">
      <c r="A25" s="20"/>
      <c r="B25" s="264"/>
      <c r="C25" s="181" t="s">
        <v>310</v>
      </c>
      <c r="D25" s="210" t="s">
        <v>951</v>
      </c>
      <c r="E25" s="181" t="s">
        <v>426</v>
      </c>
      <c r="F25" s="155" t="s">
        <v>952</v>
      </c>
      <c r="G25" s="20"/>
      <c r="H25" s="20"/>
    </row>
    <row r="26" spans="1:26" s="1" customFormat="1" ht="15" customHeight="1" x14ac:dyDescent="0.2">
      <c r="A26" s="20"/>
      <c r="B26" s="264"/>
      <c r="C26" s="72"/>
      <c r="D26" s="60"/>
      <c r="E26" s="72"/>
      <c r="F26" s="69"/>
      <c r="G26" s="20"/>
      <c r="H26" s="20"/>
    </row>
    <row r="27" spans="1:26" s="1" customFormat="1" ht="15" customHeight="1" x14ac:dyDescent="0.2">
      <c r="A27" s="20"/>
      <c r="B27" s="264"/>
      <c r="C27" s="209" t="s">
        <v>437</v>
      </c>
      <c r="D27" s="29"/>
      <c r="E27" s="8"/>
      <c r="F27" s="8"/>
      <c r="G27" s="20"/>
      <c r="H27" s="20"/>
    </row>
    <row r="28" spans="1:26" s="1" customFormat="1" ht="25.5" customHeight="1" x14ac:dyDescent="0.2">
      <c r="A28" s="20"/>
      <c r="B28" s="264"/>
      <c r="C28" s="160" t="s">
        <v>420</v>
      </c>
      <c r="D28" s="222" t="s">
        <v>421</v>
      </c>
      <c r="E28" s="8"/>
      <c r="F28" s="20"/>
      <c r="G28" s="20"/>
      <c r="H28" s="20"/>
    </row>
    <row r="29" spans="1:26" s="1" customFormat="1" ht="25.5" customHeight="1" x14ac:dyDescent="0.2">
      <c r="A29" s="20"/>
      <c r="B29" s="264"/>
      <c r="C29" s="181" t="s">
        <v>424</v>
      </c>
      <c r="D29" s="247" t="s">
        <v>937</v>
      </c>
      <c r="E29" s="8"/>
      <c r="F29" s="20"/>
      <c r="G29" s="20"/>
      <c r="H29" s="20"/>
    </row>
    <row r="30" spans="1:26" s="1" customFormat="1" ht="30.75" customHeight="1" x14ac:dyDescent="0.2">
      <c r="A30" s="20"/>
      <c r="B30" s="264"/>
      <c r="C30" s="181" t="s">
        <v>424</v>
      </c>
      <c r="D30" s="181" t="s">
        <v>953</v>
      </c>
      <c r="E30" s="8"/>
      <c r="F30" s="20"/>
      <c r="G30" s="20"/>
      <c r="H30" s="20"/>
    </row>
    <row r="31" spans="1:26" s="1" customFormat="1" ht="24" x14ac:dyDescent="0.2">
      <c r="A31" s="20"/>
      <c r="B31" s="264"/>
      <c r="C31" s="181" t="s">
        <v>424</v>
      </c>
      <c r="D31" s="181" t="s">
        <v>939</v>
      </c>
      <c r="E31" s="8"/>
      <c r="F31" s="20"/>
      <c r="G31" s="20"/>
      <c r="H31" s="20"/>
    </row>
    <row r="32" spans="1:26" s="1" customFormat="1" ht="45" customHeight="1" x14ac:dyDescent="0.2">
      <c r="A32" s="20"/>
      <c r="B32" s="264"/>
      <c r="C32" s="181" t="s">
        <v>424</v>
      </c>
      <c r="D32" s="181" t="s">
        <v>954</v>
      </c>
      <c r="E32" s="8"/>
      <c r="F32" s="20"/>
      <c r="G32" s="20"/>
      <c r="H32" s="20"/>
    </row>
    <row r="33" spans="1:15" s="1" customFormat="1" ht="51" customHeight="1" x14ac:dyDescent="0.2">
      <c r="A33" s="20"/>
      <c r="B33" s="264"/>
      <c r="C33" s="181" t="s">
        <v>310</v>
      </c>
      <c r="D33" s="181" t="s">
        <v>955</v>
      </c>
      <c r="E33" s="8"/>
      <c r="F33" s="20"/>
      <c r="G33" s="20"/>
      <c r="H33" s="20"/>
    </row>
    <row r="34" spans="1:15" s="1" customFormat="1" ht="15" customHeight="1" x14ac:dyDescent="0.2">
      <c r="A34" s="20"/>
      <c r="B34" s="293"/>
      <c r="C34" s="161"/>
      <c r="D34" s="161"/>
      <c r="E34" s="161"/>
      <c r="F34" s="166"/>
      <c r="G34" s="166"/>
      <c r="H34" s="20"/>
    </row>
    <row r="35" spans="1:15" s="1" customFormat="1" ht="15" customHeight="1" x14ac:dyDescent="0.2">
      <c r="A35" s="20"/>
      <c r="B35" s="264"/>
      <c r="C35" s="8"/>
      <c r="D35" s="8"/>
      <c r="E35" s="8"/>
      <c r="F35" s="20"/>
      <c r="G35" s="20"/>
      <c r="H35" s="20"/>
    </row>
    <row r="36" spans="1:15" s="1" customFormat="1" ht="90" customHeight="1" x14ac:dyDescent="0.2">
      <c r="A36" s="20"/>
      <c r="B36" s="209" t="s">
        <v>442</v>
      </c>
      <c r="C36" s="701" t="s">
        <v>956</v>
      </c>
      <c r="D36" s="704"/>
      <c r="E36" s="704"/>
      <c r="F36" s="704"/>
      <c r="G36" s="704"/>
      <c r="H36" s="64"/>
      <c r="I36" s="64"/>
      <c r="J36" s="64"/>
      <c r="K36" s="64"/>
      <c r="L36" s="64"/>
      <c r="M36" s="64"/>
      <c r="N36" s="64"/>
      <c r="O36" s="64"/>
    </row>
    <row r="37" spans="1:15" s="1" customFormat="1" ht="12.75" x14ac:dyDescent="0.2">
      <c r="A37" s="20"/>
      <c r="B37" s="209"/>
      <c r="C37" s="623"/>
      <c r="D37" s="622"/>
      <c r="E37" s="622"/>
      <c r="F37" s="622"/>
      <c r="G37" s="622"/>
      <c r="H37" s="64"/>
      <c r="I37" s="64"/>
      <c r="J37" s="64"/>
      <c r="K37" s="64"/>
      <c r="L37" s="64"/>
      <c r="M37" s="64"/>
      <c r="N37" s="64"/>
      <c r="O37" s="64"/>
    </row>
    <row r="38" spans="1:15" s="1" customFormat="1" ht="24" customHeight="1" x14ac:dyDescent="0.2">
      <c r="A38" s="20"/>
      <c r="B38" s="713" t="s">
        <v>957</v>
      </c>
      <c r="C38" s="713"/>
      <c r="D38" s="77"/>
      <c r="E38" s="115"/>
      <c r="F38" s="115"/>
      <c r="G38" s="115"/>
      <c r="H38" s="64"/>
      <c r="I38" s="64"/>
      <c r="J38" s="64"/>
      <c r="K38" s="64"/>
      <c r="L38" s="64"/>
      <c r="M38" s="64"/>
      <c r="N38" s="64"/>
      <c r="O38" s="64"/>
    </row>
    <row r="39" spans="1:15" s="1" customFormat="1" ht="15" customHeight="1" x14ac:dyDescent="0.3">
      <c r="A39" s="20"/>
      <c r="B39" s="726"/>
      <c r="C39" s="726"/>
      <c r="D39" s="726"/>
      <c r="E39" s="726"/>
      <c r="F39" s="85"/>
      <c r="G39" s="85"/>
      <c r="H39" s="85"/>
      <c r="I39" s="85"/>
      <c r="J39" s="64"/>
      <c r="K39" s="64"/>
      <c r="L39" s="64"/>
      <c r="M39" s="64"/>
      <c r="N39" s="64"/>
      <c r="O39" s="64"/>
    </row>
    <row r="40" spans="1:15" s="1" customFormat="1" ht="15" customHeight="1" x14ac:dyDescent="0.3">
      <c r="A40" s="20"/>
      <c r="B40" s="698" t="s">
        <v>148</v>
      </c>
      <c r="C40" s="698"/>
      <c r="D40" s="698"/>
      <c r="E40" s="698"/>
      <c r="F40" s="226"/>
      <c r="G40" s="226"/>
      <c r="H40" s="92"/>
      <c r="I40" s="92"/>
      <c r="J40" s="64"/>
      <c r="K40" s="64"/>
      <c r="L40" s="64"/>
      <c r="M40" s="64"/>
      <c r="N40" s="64"/>
      <c r="O40" s="64"/>
    </row>
    <row r="41" spans="1:15" s="1" customFormat="1" ht="15" customHeight="1" x14ac:dyDescent="0.2">
      <c r="A41" s="20"/>
      <c r="B41" s="204" t="s">
        <v>149</v>
      </c>
      <c r="C41" s="28"/>
      <c r="D41" s="28"/>
      <c r="E41" s="28"/>
      <c r="F41" s="28"/>
      <c r="G41" s="28"/>
      <c r="H41" s="87"/>
      <c r="I41" s="87"/>
      <c r="J41" s="64"/>
      <c r="K41" s="64"/>
      <c r="L41" s="64"/>
      <c r="M41" s="64"/>
      <c r="N41" s="64"/>
      <c r="O41" s="64"/>
    </row>
    <row r="42" spans="1:15" s="1" customFormat="1" ht="15" customHeight="1" x14ac:dyDescent="0.2">
      <c r="A42" s="20"/>
      <c r="B42" s="31"/>
      <c r="C42" s="31"/>
      <c r="D42" s="31"/>
      <c r="E42" s="31"/>
      <c r="F42" s="31"/>
      <c r="G42" s="31"/>
      <c r="H42" s="31"/>
      <c r="I42" s="31"/>
      <c r="J42" s="64"/>
      <c r="K42" s="64"/>
      <c r="L42" s="64"/>
      <c r="M42" s="64"/>
      <c r="N42" s="64"/>
      <c r="O42" s="64"/>
    </row>
    <row r="43" spans="1:15" s="1" customFormat="1" ht="15" customHeight="1" x14ac:dyDescent="0.2">
      <c r="A43" s="20"/>
      <c r="B43" s="476" t="s">
        <v>444</v>
      </c>
      <c r="C43" s="412" t="s">
        <v>458</v>
      </c>
      <c r="D43" s="412" t="s">
        <v>459</v>
      </c>
      <c r="E43" s="412" t="s">
        <v>460</v>
      </c>
      <c r="F43" s="412" t="s">
        <v>461</v>
      </c>
      <c r="G43" s="16"/>
      <c r="H43" s="16"/>
      <c r="I43" s="16"/>
      <c r="J43" s="64"/>
      <c r="K43" s="64"/>
      <c r="L43" s="64"/>
      <c r="M43" s="64"/>
      <c r="N43" s="64"/>
      <c r="O43" s="64"/>
    </row>
    <row r="44" spans="1:15" s="1" customFormat="1" ht="15" customHeight="1" x14ac:dyDescent="0.2">
      <c r="A44" s="20"/>
      <c r="B44" s="181" t="s">
        <v>958</v>
      </c>
      <c r="C44" s="155">
        <f>SUM(C49:C49)</f>
        <v>0</v>
      </c>
      <c r="D44" s="155">
        <f t="shared" ref="D44:F44" si="0">SUM(D49:D49)</f>
        <v>0</v>
      </c>
      <c r="E44" s="155">
        <f t="shared" si="0"/>
        <v>0</v>
      </c>
      <c r="F44" s="155">
        <f t="shared" si="0"/>
        <v>0</v>
      </c>
      <c r="G44" s="16"/>
      <c r="H44" s="16"/>
      <c r="I44" s="16"/>
      <c r="J44" s="64"/>
      <c r="K44" s="64"/>
      <c r="L44" s="64"/>
      <c r="M44" s="64"/>
      <c r="N44" s="64"/>
      <c r="O44" s="64"/>
    </row>
    <row r="45" spans="1:15" s="1" customFormat="1" ht="15" customHeight="1" x14ac:dyDescent="0.2">
      <c r="A45" s="20"/>
      <c r="B45" s="181" t="s">
        <v>959</v>
      </c>
      <c r="C45" s="155" t="s">
        <v>291</v>
      </c>
      <c r="D45" s="155" t="s">
        <v>291</v>
      </c>
      <c r="E45" s="155" t="s">
        <v>291</v>
      </c>
      <c r="F45" s="155" t="s">
        <v>291</v>
      </c>
      <c r="G45" s="16"/>
      <c r="H45" s="16"/>
      <c r="I45" s="16"/>
      <c r="J45" s="64"/>
      <c r="K45" s="64"/>
      <c r="L45" s="64"/>
      <c r="M45" s="64"/>
      <c r="N45" s="64"/>
      <c r="O45" s="64"/>
    </row>
    <row r="46" spans="1:15" s="1" customFormat="1" ht="15" customHeight="1" x14ac:dyDescent="0.2">
      <c r="A46" s="20"/>
      <c r="B46" s="181" t="s">
        <v>960</v>
      </c>
      <c r="C46" s="155" t="s">
        <v>291</v>
      </c>
      <c r="D46" s="155" t="s">
        <v>291</v>
      </c>
      <c r="E46" s="155" t="s">
        <v>291</v>
      </c>
      <c r="F46" s="155" t="s">
        <v>291</v>
      </c>
      <c r="G46" s="16"/>
      <c r="H46" s="16"/>
      <c r="I46" s="16"/>
      <c r="J46" s="64"/>
      <c r="K46" s="64"/>
      <c r="L46" s="64"/>
      <c r="M46" s="64"/>
      <c r="N46" s="64"/>
      <c r="O46" s="64"/>
    </row>
    <row r="47" spans="1:15" s="1" customFormat="1" ht="15" customHeight="1" x14ac:dyDescent="0.2">
      <c r="A47" s="20"/>
      <c r="B47" s="181" t="s">
        <v>961</v>
      </c>
      <c r="C47" s="155" t="s">
        <v>291</v>
      </c>
      <c r="D47" s="155" t="s">
        <v>291</v>
      </c>
      <c r="E47" s="155" t="s">
        <v>291</v>
      </c>
      <c r="F47" s="155" t="s">
        <v>291</v>
      </c>
      <c r="G47" s="16"/>
      <c r="H47" s="16"/>
      <c r="I47" s="16"/>
      <c r="J47" s="64"/>
      <c r="K47" s="64"/>
      <c r="L47" s="64"/>
      <c r="M47" s="64"/>
      <c r="N47" s="64"/>
      <c r="O47" s="64"/>
    </row>
    <row r="48" spans="1:15" s="1" customFormat="1" ht="15" customHeight="1" x14ac:dyDescent="0.2">
      <c r="A48" s="20"/>
      <c r="B48" s="181" t="s">
        <v>962</v>
      </c>
      <c r="C48" s="155" t="s">
        <v>291</v>
      </c>
      <c r="D48" s="155" t="s">
        <v>291</v>
      </c>
      <c r="E48" s="155" t="s">
        <v>291</v>
      </c>
      <c r="F48" s="155" t="s">
        <v>291</v>
      </c>
      <c r="G48" s="16"/>
      <c r="H48" s="16"/>
      <c r="I48" s="16"/>
      <c r="J48" s="64"/>
      <c r="K48" s="64"/>
      <c r="L48" s="64"/>
      <c r="M48" s="64"/>
      <c r="N48" s="64"/>
      <c r="O48" s="64"/>
    </row>
    <row r="49" spans="1:15" s="1" customFormat="1" ht="35.1" customHeight="1" x14ac:dyDescent="0.2">
      <c r="A49" s="20"/>
      <c r="B49" s="685" t="s">
        <v>963</v>
      </c>
      <c r="C49" s="685"/>
      <c r="D49" s="685"/>
      <c r="E49" s="685"/>
      <c r="F49" s="685"/>
      <c r="G49" s="31"/>
      <c r="H49" s="31"/>
      <c r="I49" s="31"/>
      <c r="J49" s="64"/>
      <c r="K49" s="64"/>
      <c r="L49" s="64"/>
      <c r="M49" s="64"/>
      <c r="N49" s="64"/>
      <c r="O49" s="64"/>
    </row>
    <row r="50" spans="1:15" s="1" customFormat="1" ht="15" customHeight="1" x14ac:dyDescent="0.2">
      <c r="A50" s="20"/>
      <c r="B50" s="31"/>
      <c r="C50" s="54"/>
      <c r="D50" s="54"/>
      <c r="E50" s="54"/>
      <c r="F50" s="54"/>
      <c r="G50" s="31"/>
      <c r="H50" s="31"/>
      <c r="I50" s="31"/>
      <c r="J50" s="64"/>
      <c r="K50" s="64"/>
      <c r="L50" s="64"/>
      <c r="M50" s="64"/>
      <c r="N50" s="64"/>
      <c r="O50" s="64"/>
    </row>
    <row r="51" spans="1:15" s="1" customFormat="1" ht="15" customHeight="1" x14ac:dyDescent="0.3">
      <c r="A51" s="20"/>
      <c r="B51" s="698" t="s">
        <v>964</v>
      </c>
      <c r="C51" s="698"/>
      <c r="D51" s="698"/>
      <c r="E51" s="698"/>
      <c r="F51" s="226"/>
      <c r="G51" s="226"/>
      <c r="H51" s="92"/>
      <c r="I51" s="92"/>
      <c r="J51" s="64"/>
      <c r="K51" s="64"/>
      <c r="L51" s="64"/>
      <c r="M51" s="64"/>
      <c r="N51" s="64"/>
      <c r="O51" s="64"/>
    </row>
    <row r="52" spans="1:15" s="1" customFormat="1" ht="15" customHeight="1" x14ac:dyDescent="0.2">
      <c r="A52" s="20"/>
      <c r="B52" s="204" t="s">
        <v>152</v>
      </c>
      <c r="C52" s="28"/>
      <c r="D52" s="28"/>
      <c r="E52" s="28"/>
      <c r="F52" s="28"/>
      <c r="G52" s="28"/>
      <c r="H52" s="87"/>
      <c r="I52" s="87"/>
      <c r="J52" s="64"/>
      <c r="K52" s="64"/>
      <c r="L52" s="64"/>
      <c r="M52" s="64"/>
      <c r="N52" s="64"/>
      <c r="O52" s="64"/>
    </row>
    <row r="53" spans="1:15" s="1" customFormat="1" ht="15" customHeight="1" x14ac:dyDescent="0.2">
      <c r="A53" s="20"/>
      <c r="B53" s="31"/>
      <c r="C53" s="31"/>
      <c r="D53" s="31"/>
      <c r="E53" s="31"/>
      <c r="F53" s="31"/>
      <c r="G53" s="31"/>
      <c r="H53" s="31"/>
      <c r="I53" s="31"/>
      <c r="J53" s="64"/>
      <c r="K53" s="64"/>
      <c r="L53" s="64"/>
      <c r="M53" s="64"/>
      <c r="N53" s="64"/>
      <c r="O53" s="64"/>
    </row>
    <row r="54" spans="1:15" s="1" customFormat="1" ht="30" customHeight="1" x14ac:dyDescent="0.2">
      <c r="A54" s="20"/>
      <c r="B54" s="160" t="s">
        <v>965</v>
      </c>
      <c r="C54" s="163" t="s">
        <v>966</v>
      </c>
      <c r="D54" s="218" t="s">
        <v>967</v>
      </c>
      <c r="E54" s="218" t="s">
        <v>968</v>
      </c>
      <c r="F54" s="214" t="s">
        <v>969</v>
      </c>
      <c r="G54" s="8"/>
      <c r="H54" s="8"/>
      <c r="I54" s="16"/>
      <c r="J54" s="64"/>
      <c r="K54" s="64"/>
      <c r="L54" s="64"/>
      <c r="M54" s="64"/>
      <c r="N54" s="64"/>
      <c r="O54" s="64"/>
    </row>
    <row r="55" spans="1:15" s="1" customFormat="1" ht="15" customHeight="1" x14ac:dyDescent="0.2">
      <c r="A55" s="20"/>
      <c r="B55" s="181" t="s">
        <v>970</v>
      </c>
      <c r="C55" s="413">
        <v>0.28999999999999998</v>
      </c>
      <c r="D55" s="414" t="s">
        <v>291</v>
      </c>
      <c r="E55" s="414" t="s">
        <v>291</v>
      </c>
      <c r="F55" s="413">
        <f>AVERAGE(Table13928280[[#This Row],[Canada(3)]:[United States
(Pan Mine)]])</f>
        <v>0.28999999999999998</v>
      </c>
      <c r="G55" s="8"/>
      <c r="H55" s="8"/>
      <c r="I55" s="16"/>
      <c r="J55" s="64"/>
      <c r="K55" s="64"/>
      <c r="L55" s="64"/>
      <c r="M55" s="64"/>
      <c r="N55" s="64"/>
      <c r="O55" s="64"/>
    </row>
    <row r="56" spans="1:15" s="1" customFormat="1" ht="15" customHeight="1" x14ac:dyDescent="0.2">
      <c r="A56" s="20"/>
      <c r="B56" s="181" t="s">
        <v>971</v>
      </c>
      <c r="C56" s="414" t="s">
        <v>291</v>
      </c>
      <c r="D56" s="414" t="s">
        <v>291</v>
      </c>
      <c r="E56" s="414" t="s">
        <v>291</v>
      </c>
      <c r="F56" s="385" t="s">
        <v>291</v>
      </c>
      <c r="G56" s="8"/>
      <c r="H56" s="8"/>
      <c r="I56" s="16"/>
      <c r="J56" s="64"/>
      <c r="K56" s="64"/>
      <c r="L56" s="64"/>
      <c r="M56" s="64"/>
      <c r="N56" s="64"/>
      <c r="O56" s="64"/>
    </row>
    <row r="57" spans="1:15" s="1" customFormat="1" ht="15" customHeight="1" x14ac:dyDescent="0.2">
      <c r="A57" s="20"/>
      <c r="B57" s="181" t="s">
        <v>972</v>
      </c>
      <c r="C57" s="414" t="s">
        <v>291</v>
      </c>
      <c r="D57" s="415">
        <v>0.50369740844574118</v>
      </c>
      <c r="E57" s="414" t="s">
        <v>291</v>
      </c>
      <c r="F57" s="413">
        <f>AVERAGE(Table13928280[[#This Row],[Canada(3)]:[United States
(Pan Mine)]])</f>
        <v>0.50369740844574118</v>
      </c>
      <c r="G57" s="8"/>
      <c r="H57" s="8"/>
      <c r="I57" s="16"/>
      <c r="J57" s="64"/>
      <c r="K57" s="64"/>
      <c r="L57" s="64"/>
      <c r="M57" s="64"/>
      <c r="N57" s="64"/>
      <c r="O57" s="64"/>
    </row>
    <row r="58" spans="1:15" s="1" customFormat="1" ht="15" customHeight="1" x14ac:dyDescent="0.2">
      <c r="A58" s="20"/>
      <c r="B58" s="181" t="s">
        <v>973</v>
      </c>
      <c r="C58" s="210">
        <v>0.78</v>
      </c>
      <c r="D58" s="415">
        <v>0.67035606407713078</v>
      </c>
      <c r="E58" s="210">
        <v>0.71</v>
      </c>
      <c r="F58" s="413">
        <f>AVERAGE(Table13928280[[#This Row],[Canada(3)]:[United States
(Pan Mine)]])</f>
        <v>0.72011868802571033</v>
      </c>
      <c r="G58" s="8"/>
      <c r="H58" s="8"/>
      <c r="I58" s="16"/>
      <c r="J58" s="64"/>
      <c r="K58" s="64"/>
      <c r="L58" s="64"/>
      <c r="M58" s="64"/>
      <c r="N58" s="64"/>
      <c r="O58" s="64"/>
    </row>
    <row r="59" spans="1:15" s="1" customFormat="1" ht="15" customHeight="1" x14ac:dyDescent="0.2">
      <c r="A59" s="20"/>
      <c r="B59" s="181" t="s">
        <v>974</v>
      </c>
      <c r="C59" s="414" t="s">
        <v>291</v>
      </c>
      <c r="D59" s="415">
        <v>0.74567234546426175</v>
      </c>
      <c r="E59" s="210">
        <v>1.03</v>
      </c>
      <c r="F59" s="413">
        <f>AVERAGE(Table13928280[[#This Row],[Canada(3)]:[United States
(Pan Mine)]])</f>
        <v>0.88783617273213089</v>
      </c>
      <c r="G59" s="8"/>
      <c r="H59" s="8"/>
      <c r="I59" s="16"/>
      <c r="J59" s="64"/>
      <c r="K59" s="64"/>
      <c r="L59" s="64"/>
      <c r="M59" s="64"/>
      <c r="N59" s="64"/>
      <c r="O59" s="64"/>
    </row>
    <row r="60" spans="1:15" s="1" customFormat="1" ht="15" customHeight="1" x14ac:dyDescent="0.2">
      <c r="A60" s="20"/>
      <c r="B60" s="181" t="s">
        <v>975</v>
      </c>
      <c r="C60" s="210">
        <v>0.96</v>
      </c>
      <c r="D60" s="415">
        <v>1.0529874157645045</v>
      </c>
      <c r="E60" s="210">
        <v>0</v>
      </c>
      <c r="F60" s="413">
        <f>AVERAGE(Table13928280[[#This Row],[Canada(3)]:[United States
(Pan Mine)]])</f>
        <v>0.67099580525483482</v>
      </c>
      <c r="G60" s="8"/>
      <c r="H60" s="8"/>
      <c r="I60" s="16"/>
      <c r="J60" s="64"/>
      <c r="K60" s="64"/>
      <c r="L60" s="64"/>
      <c r="M60" s="64"/>
      <c r="N60" s="64"/>
      <c r="O60" s="64"/>
    </row>
    <row r="61" spans="1:15" s="1" customFormat="1" ht="69.95" customHeight="1" x14ac:dyDescent="0.2">
      <c r="A61" s="20"/>
      <c r="B61" s="685" t="s">
        <v>976</v>
      </c>
      <c r="C61" s="685"/>
      <c r="D61" s="685"/>
      <c r="E61" s="685"/>
      <c r="F61" s="685"/>
      <c r="G61" s="21"/>
      <c r="H61" s="21"/>
      <c r="I61" s="21"/>
      <c r="J61" s="64"/>
      <c r="K61" s="64"/>
      <c r="L61" s="64"/>
      <c r="M61" s="64"/>
      <c r="N61" s="64"/>
      <c r="O61" s="64"/>
    </row>
    <row r="62" spans="1:15" s="1" customFormat="1" ht="15" customHeight="1" x14ac:dyDescent="0.2">
      <c r="A62" s="20"/>
      <c r="B62" s="31"/>
      <c r="C62" s="54"/>
      <c r="D62" s="54"/>
      <c r="E62" s="54"/>
      <c r="F62" s="54"/>
      <c r="G62" s="31"/>
      <c r="H62" s="31"/>
      <c r="I62" s="31"/>
      <c r="J62" s="64"/>
      <c r="K62" s="64"/>
      <c r="L62" s="64"/>
      <c r="M62" s="64"/>
      <c r="N62" s="64"/>
      <c r="O62" s="64"/>
    </row>
    <row r="63" spans="1:15" s="1" customFormat="1" ht="15" customHeight="1" x14ac:dyDescent="0.3">
      <c r="A63" s="20"/>
      <c r="B63" s="206" t="s">
        <v>153</v>
      </c>
      <c r="C63" s="206"/>
      <c r="D63" s="206"/>
      <c r="E63" s="206"/>
      <c r="F63" s="206"/>
      <c r="G63" s="206"/>
      <c r="H63" s="83"/>
      <c r="I63" s="83"/>
      <c r="J63" s="64"/>
      <c r="K63" s="64"/>
      <c r="L63" s="64"/>
      <c r="M63" s="64"/>
      <c r="N63" s="64"/>
      <c r="O63" s="64"/>
    </row>
    <row r="64" spans="1:15" s="1" customFormat="1" ht="15" customHeight="1" x14ac:dyDescent="0.2">
      <c r="A64" s="20"/>
      <c r="B64" s="204" t="s">
        <v>977</v>
      </c>
      <c r="C64" s="28"/>
      <c r="D64" s="28"/>
      <c r="E64" s="28"/>
      <c r="F64" s="28"/>
      <c r="G64" s="28"/>
      <c r="H64" s="87"/>
      <c r="I64" s="87"/>
      <c r="J64" s="64"/>
      <c r="K64" s="64"/>
      <c r="L64" s="64"/>
      <c r="M64" s="64"/>
      <c r="N64" s="64"/>
      <c r="O64" s="64"/>
    </row>
    <row r="65" spans="1:15" s="1" customFormat="1" ht="15" customHeight="1" x14ac:dyDescent="0.2">
      <c r="A65" s="20"/>
      <c r="B65" s="31"/>
      <c r="C65" s="31"/>
      <c r="D65" s="31"/>
      <c r="E65" s="31"/>
      <c r="F65" s="31"/>
      <c r="G65" s="31"/>
      <c r="H65" s="31"/>
      <c r="I65" s="31"/>
      <c r="J65" s="64"/>
      <c r="K65" s="64"/>
      <c r="L65" s="64"/>
      <c r="M65" s="64"/>
      <c r="N65" s="64"/>
      <c r="O65" s="64"/>
    </row>
    <row r="66" spans="1:15" s="1" customFormat="1" ht="120" customHeight="1" x14ac:dyDescent="0.2">
      <c r="A66" s="20"/>
      <c r="B66" s="209" t="s">
        <v>882</v>
      </c>
      <c r="C66" s="719" t="s">
        <v>978</v>
      </c>
      <c r="D66" s="719"/>
      <c r="E66" s="719"/>
      <c r="F66" s="719"/>
      <c r="G66" s="719"/>
      <c r="H66" s="31"/>
      <c r="I66" s="31"/>
      <c r="J66" s="64"/>
      <c r="K66" s="64"/>
      <c r="L66" s="64"/>
      <c r="M66" s="64"/>
      <c r="N66" s="64"/>
      <c r="O66" s="64"/>
    </row>
    <row r="67" spans="1:15" s="1" customFormat="1" ht="15" customHeight="1" x14ac:dyDescent="0.3">
      <c r="A67" s="20"/>
      <c r="B67" s="206" t="s">
        <v>979</v>
      </c>
      <c r="C67" s="206"/>
      <c r="D67" s="206"/>
      <c r="E67" s="206"/>
      <c r="F67" s="206"/>
      <c r="G67" s="206"/>
      <c r="H67" s="83"/>
      <c r="I67" s="83"/>
      <c r="J67" s="64"/>
      <c r="K67" s="64"/>
      <c r="L67" s="64"/>
      <c r="M67" s="64"/>
      <c r="N67" s="64"/>
      <c r="O67" s="64"/>
    </row>
    <row r="68" spans="1:15" s="1" customFormat="1" ht="15" customHeight="1" x14ac:dyDescent="0.2">
      <c r="A68" s="20"/>
      <c r="B68" s="204" t="s">
        <v>156</v>
      </c>
      <c r="C68" s="28"/>
      <c r="D68" s="28"/>
      <c r="E68" s="28"/>
      <c r="F68" s="28"/>
      <c r="G68" s="28"/>
      <c r="H68" s="87"/>
      <c r="I68" s="87"/>
      <c r="J68" s="64"/>
      <c r="K68" s="64"/>
      <c r="L68" s="64"/>
      <c r="M68" s="64"/>
      <c r="N68" s="64"/>
      <c r="O68" s="64"/>
    </row>
    <row r="69" spans="1:15" s="1" customFormat="1" ht="15" customHeight="1" x14ac:dyDescent="0.2">
      <c r="A69" s="20"/>
      <c r="B69" s="31"/>
      <c r="C69" s="31"/>
      <c r="D69" s="31"/>
      <c r="E69" s="31"/>
      <c r="F69" s="31"/>
      <c r="G69" s="31"/>
      <c r="H69" s="31"/>
      <c r="I69" s="31"/>
      <c r="J69" s="64"/>
      <c r="K69" s="64"/>
      <c r="L69" s="64"/>
      <c r="M69" s="64"/>
      <c r="N69" s="64"/>
      <c r="O69" s="64"/>
    </row>
    <row r="70" spans="1:15" s="1" customFormat="1" ht="15" customHeight="1" x14ac:dyDescent="0.2">
      <c r="A70" s="20"/>
      <c r="B70" s="160" t="s">
        <v>444</v>
      </c>
      <c r="C70" s="407" t="s">
        <v>424</v>
      </c>
      <c r="D70" s="214" t="s">
        <v>567</v>
      </c>
      <c r="E70" s="8"/>
      <c r="F70" s="8"/>
      <c r="G70" s="8"/>
      <c r="H70" s="8"/>
      <c r="I70" s="16"/>
      <c r="J70" s="64"/>
      <c r="K70" s="64"/>
      <c r="L70" s="64"/>
      <c r="M70" s="64"/>
      <c r="N70" s="64"/>
      <c r="O70" s="64"/>
    </row>
    <row r="71" spans="1:15" s="1" customFormat="1" ht="15" customHeight="1" x14ac:dyDescent="0.2">
      <c r="A71" s="20"/>
      <c r="B71" s="309" t="s">
        <v>980</v>
      </c>
      <c r="C71" s="472">
        <v>1236</v>
      </c>
      <c r="D71" s="417">
        <v>71</v>
      </c>
      <c r="E71" s="8"/>
      <c r="F71" s="37"/>
      <c r="G71" s="8"/>
      <c r="H71" s="8"/>
      <c r="I71" s="16"/>
      <c r="J71" s="64"/>
      <c r="K71" s="64"/>
      <c r="L71" s="64"/>
      <c r="M71" s="64"/>
      <c r="N71" s="64"/>
      <c r="O71" s="64"/>
    </row>
    <row r="72" spans="1:15" s="1" customFormat="1" ht="15" customHeight="1" x14ac:dyDescent="0.2">
      <c r="A72" s="20"/>
      <c r="B72" s="473" t="s">
        <v>981</v>
      </c>
      <c r="C72" s="231">
        <v>785</v>
      </c>
      <c r="D72" s="418">
        <v>0</v>
      </c>
      <c r="E72" s="8"/>
      <c r="F72" s="37"/>
      <c r="G72" s="8"/>
      <c r="H72" s="8"/>
      <c r="I72" s="16"/>
      <c r="J72" s="64"/>
      <c r="K72" s="64"/>
      <c r="L72" s="64"/>
      <c r="M72" s="64"/>
      <c r="N72" s="64"/>
      <c r="O72" s="64"/>
    </row>
    <row r="73" spans="1:15" s="1" customFormat="1" ht="15" customHeight="1" x14ac:dyDescent="0.2">
      <c r="A73" s="20"/>
      <c r="B73" s="310" t="s">
        <v>982</v>
      </c>
      <c r="C73" s="474">
        <f>C72/C71</f>
        <v>0.63511326860841422</v>
      </c>
      <c r="D73" s="420">
        <f>D72/D71</f>
        <v>0</v>
      </c>
      <c r="E73" s="8"/>
      <c r="F73" s="42"/>
      <c r="G73" s="8"/>
      <c r="H73" s="8"/>
      <c r="I73" s="16"/>
      <c r="J73" s="64"/>
      <c r="K73" s="64"/>
      <c r="L73" s="64"/>
      <c r="M73" s="64"/>
      <c r="N73" s="64"/>
      <c r="O73" s="64"/>
    </row>
    <row r="74" spans="1:15" s="1" customFormat="1" ht="69.95" customHeight="1" x14ac:dyDescent="0.2">
      <c r="A74" s="20"/>
      <c r="B74" s="310" t="s">
        <v>983</v>
      </c>
      <c r="C74" s="475" t="s">
        <v>984</v>
      </c>
      <c r="D74" s="418" t="s">
        <v>291</v>
      </c>
      <c r="E74" s="8"/>
      <c r="F74" s="8"/>
      <c r="G74" s="8"/>
      <c r="H74" s="8"/>
      <c r="I74" s="16"/>
      <c r="J74" s="64"/>
      <c r="K74" s="64"/>
      <c r="L74" s="64"/>
      <c r="M74" s="64"/>
      <c r="N74" s="64"/>
      <c r="O74" s="64"/>
    </row>
    <row r="75" spans="1:15" s="1" customFormat="1" ht="15" customHeight="1" x14ac:dyDescent="0.2">
      <c r="A75" s="20"/>
      <c r="B75" s="74"/>
      <c r="C75" s="95"/>
      <c r="D75" s="71"/>
      <c r="E75" s="8"/>
      <c r="F75" s="8"/>
      <c r="G75" s="8"/>
      <c r="H75" s="8"/>
      <c r="I75" s="16"/>
      <c r="J75" s="64"/>
      <c r="K75" s="64"/>
      <c r="L75" s="64"/>
      <c r="M75" s="64"/>
      <c r="N75" s="64"/>
      <c r="O75" s="64"/>
    </row>
    <row r="76" spans="1:15" s="1" customFormat="1" ht="15" customHeight="1" x14ac:dyDescent="0.3">
      <c r="A76" s="20"/>
      <c r="B76" s="403" t="s">
        <v>157</v>
      </c>
      <c r="C76" s="403"/>
      <c r="D76" s="403"/>
      <c r="E76" s="403"/>
      <c r="F76" s="403"/>
      <c r="G76" s="403"/>
      <c r="H76" s="402"/>
      <c r="I76" s="402"/>
      <c r="J76" s="64"/>
      <c r="K76" s="64"/>
      <c r="L76" s="64"/>
      <c r="M76" s="64"/>
      <c r="N76" s="64"/>
      <c r="O76" s="64"/>
    </row>
    <row r="77" spans="1:15" s="1" customFormat="1" ht="15" customHeight="1" x14ac:dyDescent="0.2">
      <c r="A77" s="20"/>
      <c r="B77" s="204" t="s">
        <v>158</v>
      </c>
      <c r="C77" s="28"/>
      <c r="D77" s="28"/>
      <c r="E77" s="28"/>
      <c r="F77" s="28"/>
      <c r="G77" s="28"/>
      <c r="H77" s="87"/>
      <c r="I77" s="87"/>
      <c r="J77" s="64"/>
      <c r="K77" s="64"/>
      <c r="L77" s="64"/>
      <c r="M77" s="64"/>
      <c r="N77" s="64"/>
      <c r="O77" s="64"/>
    </row>
    <row r="78" spans="1:15" s="1" customFormat="1" ht="15" customHeight="1" x14ac:dyDescent="0.2">
      <c r="A78" s="20"/>
      <c r="B78" s="31"/>
      <c r="C78" s="31"/>
      <c r="D78" s="31"/>
      <c r="E78" s="31"/>
      <c r="F78" s="31"/>
      <c r="G78" s="31"/>
      <c r="H78" s="31"/>
      <c r="I78" s="31"/>
      <c r="J78" s="64"/>
      <c r="K78" s="64"/>
      <c r="L78" s="64"/>
      <c r="M78" s="64"/>
      <c r="N78" s="64"/>
      <c r="O78" s="64"/>
    </row>
    <row r="79" spans="1:15" s="1" customFormat="1" ht="15" customHeight="1" x14ac:dyDescent="0.2">
      <c r="A79" s="20"/>
      <c r="B79" s="160" t="s">
        <v>444</v>
      </c>
      <c r="C79" s="412" t="s">
        <v>458</v>
      </c>
      <c r="D79" s="412" t="s">
        <v>459</v>
      </c>
      <c r="E79" s="412" t="s">
        <v>460</v>
      </c>
      <c r="F79" s="412" t="s">
        <v>461</v>
      </c>
      <c r="G79" s="16"/>
      <c r="H79" s="16"/>
      <c r="I79" s="16"/>
      <c r="J79" s="64"/>
      <c r="K79" s="64"/>
      <c r="L79" s="64"/>
      <c r="M79" s="64"/>
      <c r="N79" s="64"/>
      <c r="O79" s="64"/>
    </row>
    <row r="80" spans="1:15" s="1" customFormat="1" ht="15" customHeight="1" x14ac:dyDescent="0.2">
      <c r="A80" s="20"/>
      <c r="B80" s="181" t="s">
        <v>985</v>
      </c>
      <c r="C80" s="155">
        <v>0</v>
      </c>
      <c r="D80" s="155">
        <v>0</v>
      </c>
      <c r="E80" s="155">
        <v>0</v>
      </c>
      <c r="F80" s="155" t="s">
        <v>470</v>
      </c>
      <c r="G80" s="16"/>
      <c r="H80" s="16"/>
      <c r="I80" s="16"/>
      <c r="J80" s="64"/>
      <c r="K80" s="64"/>
      <c r="L80" s="64"/>
      <c r="M80" s="64"/>
      <c r="N80" s="64"/>
      <c r="O80" s="64"/>
    </row>
    <row r="81" spans="1:15" s="1" customFormat="1" ht="15" customHeight="1" x14ac:dyDescent="0.2">
      <c r="A81" s="20"/>
      <c r="B81" s="181" t="s">
        <v>511</v>
      </c>
      <c r="C81" s="155" t="s">
        <v>291</v>
      </c>
      <c r="D81" s="155" t="s">
        <v>291</v>
      </c>
      <c r="E81" s="155" t="s">
        <v>291</v>
      </c>
      <c r="F81" s="155" t="s">
        <v>470</v>
      </c>
      <c r="G81" s="16"/>
      <c r="H81" s="16"/>
      <c r="I81" s="16"/>
      <c r="J81" s="64"/>
      <c r="K81" s="64"/>
      <c r="L81" s="64"/>
      <c r="M81" s="64"/>
      <c r="N81" s="64"/>
      <c r="O81" s="64"/>
    </row>
    <row r="82" spans="1:15" s="1" customFormat="1" ht="15" customHeight="1" x14ac:dyDescent="0.2">
      <c r="A82" s="20"/>
      <c r="B82" s="181" t="s">
        <v>986</v>
      </c>
      <c r="C82" s="155" t="s">
        <v>291</v>
      </c>
      <c r="D82" s="155" t="s">
        <v>291</v>
      </c>
      <c r="E82" s="155" t="s">
        <v>291</v>
      </c>
      <c r="F82" s="155" t="s">
        <v>470</v>
      </c>
      <c r="G82" s="16"/>
      <c r="H82" s="16"/>
      <c r="I82" s="16"/>
      <c r="J82" s="64"/>
      <c r="K82" s="64"/>
      <c r="L82" s="64"/>
      <c r="M82" s="64"/>
      <c r="N82" s="64"/>
      <c r="O82" s="64"/>
    </row>
    <row r="83" spans="1:15" s="1" customFormat="1" ht="45" customHeight="1" x14ac:dyDescent="0.2">
      <c r="A83" s="20"/>
      <c r="B83" s="181" t="s">
        <v>987</v>
      </c>
      <c r="C83" s="155" t="s">
        <v>291</v>
      </c>
      <c r="D83" s="155" t="s">
        <v>291</v>
      </c>
      <c r="E83" s="155" t="s">
        <v>291</v>
      </c>
      <c r="F83" s="155" t="s">
        <v>470</v>
      </c>
      <c r="G83" s="16"/>
      <c r="H83" s="16"/>
      <c r="I83" s="16"/>
      <c r="J83" s="64"/>
      <c r="K83" s="64"/>
      <c r="L83" s="64"/>
      <c r="M83" s="64"/>
      <c r="N83" s="64"/>
      <c r="O83" s="64"/>
    </row>
    <row r="84" spans="1:15" s="1" customFormat="1" ht="15" customHeight="1" x14ac:dyDescent="0.2">
      <c r="A84" s="20"/>
      <c r="B84" s="181" t="s">
        <v>988</v>
      </c>
      <c r="C84" s="155" t="s">
        <v>291</v>
      </c>
      <c r="D84" s="155" t="s">
        <v>291</v>
      </c>
      <c r="E84" s="155" t="s">
        <v>291</v>
      </c>
      <c r="F84" s="155" t="s">
        <v>470</v>
      </c>
      <c r="G84" s="16"/>
      <c r="H84" s="16"/>
      <c r="I84" s="16"/>
      <c r="J84" s="64"/>
      <c r="K84" s="64"/>
      <c r="L84" s="64"/>
      <c r="M84" s="64"/>
      <c r="N84" s="64"/>
      <c r="O84" s="64"/>
    </row>
    <row r="85" spans="1:15" s="1" customFormat="1" ht="15" customHeight="1" x14ac:dyDescent="0.2">
      <c r="A85" s="20"/>
      <c r="B85" s="181" t="s">
        <v>989</v>
      </c>
      <c r="C85" s="155" t="s">
        <v>291</v>
      </c>
      <c r="D85" s="155" t="s">
        <v>291</v>
      </c>
      <c r="E85" s="155" t="s">
        <v>291</v>
      </c>
      <c r="F85" s="155" t="s">
        <v>470</v>
      </c>
      <c r="G85" s="16"/>
      <c r="H85" s="16"/>
      <c r="I85" s="16"/>
      <c r="J85" s="64"/>
      <c r="K85" s="64"/>
      <c r="L85" s="64"/>
      <c r="M85" s="64"/>
      <c r="N85" s="64"/>
      <c r="O85" s="64"/>
    </row>
    <row r="86" spans="1:15" s="1" customFormat="1" ht="65.099999999999994" customHeight="1" x14ac:dyDescent="0.2">
      <c r="A86" s="20"/>
      <c r="B86" s="685" t="s">
        <v>990</v>
      </c>
      <c r="C86" s="685"/>
      <c r="D86" s="685"/>
      <c r="E86" s="685"/>
      <c r="F86" s="685"/>
      <c r="G86" s="80"/>
      <c r="H86" s="80"/>
      <c r="I86" s="31"/>
      <c r="J86" s="64"/>
      <c r="K86" s="64"/>
      <c r="L86" s="64"/>
      <c r="M86" s="64"/>
      <c r="N86" s="64"/>
      <c r="O86" s="64"/>
    </row>
    <row r="87" spans="1:15" s="1" customFormat="1" ht="15" customHeight="1" x14ac:dyDescent="0.2">
      <c r="A87" s="20"/>
      <c r="B87" s="43"/>
      <c r="C87" s="44"/>
      <c r="D87" s="44"/>
      <c r="E87" s="44"/>
      <c r="F87" s="44"/>
      <c r="G87" s="44"/>
      <c r="H87" s="101"/>
      <c r="I87" s="101"/>
      <c r="J87" s="64"/>
      <c r="K87" s="64"/>
      <c r="L87" s="64"/>
      <c r="M87" s="64"/>
      <c r="N87" s="64"/>
      <c r="O87" s="64"/>
    </row>
    <row r="88" spans="1:15" s="1" customFormat="1" ht="24.95" customHeight="1" x14ac:dyDescent="0.2">
      <c r="A88" s="20"/>
      <c r="B88" s="713" t="s">
        <v>991</v>
      </c>
      <c r="C88" s="713"/>
      <c r="D88" s="116"/>
      <c r="E88" s="116"/>
      <c r="F88" s="116"/>
      <c r="G88" s="116"/>
      <c r="H88" s="117"/>
      <c r="I88" s="117"/>
      <c r="J88" s="64"/>
      <c r="K88" s="64"/>
      <c r="L88" s="64"/>
      <c r="M88" s="64"/>
      <c r="N88" s="64"/>
      <c r="O88" s="64"/>
    </row>
    <row r="89" spans="1:15" s="1" customFormat="1" ht="15" customHeight="1" x14ac:dyDescent="0.2">
      <c r="A89" s="20"/>
      <c r="B89" s="43"/>
      <c r="C89" s="44"/>
      <c r="D89" s="44"/>
      <c r="E89" s="44"/>
      <c r="F89" s="44"/>
      <c r="G89" s="44"/>
      <c r="H89" s="101"/>
      <c r="I89" s="101"/>
      <c r="J89" s="64"/>
      <c r="K89" s="64"/>
      <c r="L89" s="64"/>
      <c r="M89" s="64"/>
      <c r="N89" s="64"/>
      <c r="O89" s="64"/>
    </row>
    <row r="90" spans="1:15" s="1" customFormat="1" ht="15" customHeight="1" x14ac:dyDescent="0.3">
      <c r="A90" s="20"/>
      <c r="B90" s="698" t="s">
        <v>159</v>
      </c>
      <c r="C90" s="698"/>
      <c r="D90" s="698"/>
      <c r="E90" s="698"/>
      <c r="F90" s="698"/>
      <c r="G90" s="698"/>
      <c r="H90" s="698"/>
      <c r="I90" s="698"/>
      <c r="J90" s="64"/>
      <c r="K90" s="64"/>
      <c r="L90" s="64"/>
      <c r="M90" s="64"/>
      <c r="N90" s="64"/>
      <c r="O90" s="64"/>
    </row>
    <row r="91" spans="1:15" s="1" customFormat="1" ht="15" customHeight="1" x14ac:dyDescent="0.2">
      <c r="A91" s="20"/>
      <c r="B91" s="204" t="s">
        <v>160</v>
      </c>
      <c r="C91" s="28"/>
      <c r="D91" s="28"/>
      <c r="E91" s="28"/>
      <c r="F91" s="28"/>
      <c r="G91" s="28"/>
      <c r="H91" s="28"/>
      <c r="I91" s="28"/>
      <c r="J91" s="64"/>
      <c r="K91" s="64"/>
      <c r="L91" s="64"/>
      <c r="M91" s="64"/>
      <c r="N91" s="64"/>
      <c r="O91" s="64"/>
    </row>
    <row r="92" spans="1:15" s="1" customFormat="1" ht="15" customHeight="1" thickBot="1" x14ac:dyDescent="0.25">
      <c r="A92" s="20"/>
      <c r="B92" s="31"/>
      <c r="C92" s="59"/>
      <c r="D92" s="31"/>
      <c r="E92" s="31"/>
      <c r="F92" s="31"/>
      <c r="G92" s="31"/>
      <c r="H92" s="31"/>
      <c r="I92" s="31"/>
      <c r="J92" s="64"/>
      <c r="K92" s="64"/>
      <c r="L92" s="64"/>
      <c r="M92" s="64"/>
      <c r="N92" s="64"/>
      <c r="O92" s="64"/>
    </row>
    <row r="93" spans="1:15" s="1" customFormat="1" ht="15" customHeight="1" x14ac:dyDescent="0.2">
      <c r="A93" s="20"/>
      <c r="B93" s="39"/>
      <c r="C93" s="39"/>
      <c r="D93" s="621" t="s">
        <v>992</v>
      </c>
      <c r="E93" s="51"/>
      <c r="F93" s="621" t="s">
        <v>565</v>
      </c>
      <c r="G93" s="52"/>
      <c r="H93" s="52"/>
      <c r="I93" s="51"/>
      <c r="J93" s="64"/>
      <c r="K93" s="64"/>
      <c r="L93" s="64"/>
      <c r="M93" s="64"/>
      <c r="N93" s="64"/>
      <c r="O93" s="64"/>
    </row>
    <row r="94" spans="1:15" s="1" customFormat="1" ht="15" customHeight="1" x14ac:dyDescent="0.2">
      <c r="A94" s="20"/>
      <c r="B94" s="428" t="s">
        <v>993</v>
      </c>
      <c r="C94" s="429" t="s">
        <v>994</v>
      </c>
      <c r="D94" s="248" t="s">
        <v>995</v>
      </c>
      <c r="E94" s="430" t="s">
        <v>996</v>
      </c>
      <c r="F94" s="431" t="s">
        <v>997</v>
      </c>
      <c r="G94" s="159" t="s">
        <v>998</v>
      </c>
      <c r="H94" s="159" t="s">
        <v>999</v>
      </c>
      <c r="I94" s="249" t="s">
        <v>1000</v>
      </c>
      <c r="J94" s="64"/>
      <c r="K94" s="64"/>
      <c r="L94" s="64"/>
      <c r="M94" s="64"/>
      <c r="N94" s="64"/>
      <c r="O94" s="64"/>
    </row>
    <row r="95" spans="1:15" s="1" customFormat="1" ht="15" customHeight="1" x14ac:dyDescent="0.2">
      <c r="A95" s="20"/>
      <c r="B95" s="277" t="s">
        <v>317</v>
      </c>
      <c r="C95" s="432">
        <f>SUM(Table1113283[[#This Row],[Female]:[Male]])</f>
        <v>1322</v>
      </c>
      <c r="D95" s="433">
        <f>D99</f>
        <v>208</v>
      </c>
      <c r="E95" s="433">
        <f>E99</f>
        <v>1114</v>
      </c>
      <c r="F95" s="433">
        <f>F99</f>
        <v>1023</v>
      </c>
      <c r="G95" s="433">
        <f>G99</f>
        <v>247</v>
      </c>
      <c r="H95" s="433">
        <f>SUM(Table1113283[[#This Row],[National, local(2)]:[National, non-local(3)]])</f>
        <v>1270</v>
      </c>
      <c r="I95" s="433">
        <f>I99</f>
        <v>52</v>
      </c>
      <c r="J95" s="64"/>
      <c r="K95" s="64"/>
      <c r="L95" s="64"/>
      <c r="M95" s="64"/>
      <c r="N95" s="64"/>
      <c r="O95" s="64"/>
    </row>
    <row r="96" spans="1:15" s="1" customFormat="1" ht="15" customHeight="1" x14ac:dyDescent="0.2">
      <c r="A96" s="20"/>
      <c r="B96" s="181" t="s">
        <v>1001</v>
      </c>
      <c r="C96" s="414">
        <f>SUM(Table1113283[[#This Row],[Female]:[Male]])</f>
        <v>1186</v>
      </c>
      <c r="D96" s="423">
        <f t="shared" ref="D96:E100" si="1">SUM(D114+D102+D108)</f>
        <v>190</v>
      </c>
      <c r="E96" s="424">
        <f t="shared" si="1"/>
        <v>996</v>
      </c>
      <c r="F96" s="423">
        <f t="shared" ref="F96:G100" si="2">SUM(F102+F108+F114)</f>
        <v>904</v>
      </c>
      <c r="G96" s="231">
        <f t="shared" si="2"/>
        <v>230</v>
      </c>
      <c r="H96" s="231">
        <f>SUM(Table1113283[[#This Row],[National, local(2)]:[National, non-local(3)]])</f>
        <v>1134</v>
      </c>
      <c r="I96" s="424">
        <f>SUM(I102+I108+I114)</f>
        <v>52</v>
      </c>
      <c r="J96" s="64"/>
      <c r="K96" s="64"/>
      <c r="L96" s="64"/>
      <c r="M96" s="64"/>
      <c r="N96" s="64"/>
      <c r="O96" s="64"/>
    </row>
    <row r="97" spans="1:15" s="1" customFormat="1" ht="15" customHeight="1" x14ac:dyDescent="0.2">
      <c r="A97" s="20"/>
      <c r="B97" s="181" t="s">
        <v>1002</v>
      </c>
      <c r="C97" s="414">
        <f>SUM(Table1113283[[#This Row],[Female]:[Male]])</f>
        <v>136</v>
      </c>
      <c r="D97" s="423">
        <f t="shared" si="1"/>
        <v>18</v>
      </c>
      <c r="E97" s="424">
        <f t="shared" si="1"/>
        <v>118</v>
      </c>
      <c r="F97" s="423">
        <f t="shared" si="2"/>
        <v>119</v>
      </c>
      <c r="G97" s="231">
        <f t="shared" si="2"/>
        <v>17</v>
      </c>
      <c r="H97" s="231">
        <f>SUM(Table1113283[[#This Row],[National, local(2)]:[National, non-local(3)]])</f>
        <v>136</v>
      </c>
      <c r="I97" s="424">
        <f>SUM(I103+I109+I115)</f>
        <v>0</v>
      </c>
      <c r="J97" s="64"/>
      <c r="K97" s="64"/>
      <c r="L97" s="64"/>
      <c r="M97" s="64"/>
      <c r="N97" s="64"/>
      <c r="O97" s="64"/>
    </row>
    <row r="98" spans="1:15" s="1" customFormat="1" ht="15" customHeight="1" x14ac:dyDescent="0.2">
      <c r="A98" s="20"/>
      <c r="B98" s="181" t="s">
        <v>1003</v>
      </c>
      <c r="C98" s="414">
        <f>SUM(Table1113283[[#This Row],[Female]:[Male]])</f>
        <v>0</v>
      </c>
      <c r="D98" s="423">
        <f t="shared" si="1"/>
        <v>0</v>
      </c>
      <c r="E98" s="424">
        <f t="shared" si="1"/>
        <v>0</v>
      </c>
      <c r="F98" s="423">
        <f t="shared" si="2"/>
        <v>0</v>
      </c>
      <c r="G98" s="231">
        <f t="shared" si="2"/>
        <v>0</v>
      </c>
      <c r="H98" s="231">
        <f>SUM(Table1113283[[#This Row],[National, local(2)]:[National, non-local(3)]])</f>
        <v>0</v>
      </c>
      <c r="I98" s="424">
        <f>SUM(I104+I110+I116)</f>
        <v>0</v>
      </c>
      <c r="J98" s="64"/>
      <c r="K98" s="64"/>
      <c r="L98" s="64"/>
      <c r="M98" s="64"/>
      <c r="N98" s="64"/>
      <c r="O98" s="64"/>
    </row>
    <row r="99" spans="1:15" s="1" customFormat="1" ht="15" customHeight="1" x14ac:dyDescent="0.2">
      <c r="A99" s="20"/>
      <c r="B99" s="181" t="s">
        <v>1004</v>
      </c>
      <c r="C99" s="414">
        <f>SUM(Table1113283[[#This Row],[Female]:[Male]])</f>
        <v>1322</v>
      </c>
      <c r="D99" s="423">
        <f t="shared" si="1"/>
        <v>208</v>
      </c>
      <c r="E99" s="424">
        <f t="shared" si="1"/>
        <v>1114</v>
      </c>
      <c r="F99" s="423">
        <f t="shared" si="2"/>
        <v>1023</v>
      </c>
      <c r="G99" s="231">
        <f t="shared" si="2"/>
        <v>247</v>
      </c>
      <c r="H99" s="231">
        <f>SUM(Table1113283[[#This Row],[National, local(2)]:[National, non-local(3)]])</f>
        <v>1270</v>
      </c>
      <c r="I99" s="424">
        <f>SUM(I105+I111+I117)</f>
        <v>52</v>
      </c>
      <c r="J99" s="64"/>
      <c r="K99" s="64"/>
      <c r="L99" s="64"/>
      <c r="M99" s="64"/>
      <c r="N99" s="64"/>
      <c r="O99" s="64"/>
    </row>
    <row r="100" spans="1:15" s="1" customFormat="1" ht="15" customHeight="1" x14ac:dyDescent="0.2">
      <c r="A100" s="20"/>
      <c r="B100" s="181" t="s">
        <v>1005</v>
      </c>
      <c r="C100" s="414">
        <f>SUM(Table1113283[[#This Row],[Female]:[Male]])</f>
        <v>0</v>
      </c>
      <c r="D100" s="423">
        <f t="shared" si="1"/>
        <v>0</v>
      </c>
      <c r="E100" s="424">
        <f t="shared" si="1"/>
        <v>0</v>
      </c>
      <c r="F100" s="423">
        <f t="shared" si="2"/>
        <v>0</v>
      </c>
      <c r="G100" s="231">
        <f t="shared" si="2"/>
        <v>0</v>
      </c>
      <c r="H100" s="231">
        <f>SUM(Table1113283[[#This Row],[National, local(2)]:[National, non-local(3)]])</f>
        <v>0</v>
      </c>
      <c r="I100" s="424">
        <f>SUM(I106+I112+I118)</f>
        <v>0</v>
      </c>
      <c r="J100" s="64"/>
      <c r="K100" s="64"/>
      <c r="L100" s="64"/>
      <c r="M100" s="64"/>
      <c r="N100" s="64"/>
      <c r="O100" s="64"/>
    </row>
    <row r="101" spans="1:15" s="1" customFormat="1" ht="15" customHeight="1" x14ac:dyDescent="0.2">
      <c r="A101" s="20"/>
      <c r="B101" s="277" t="s">
        <v>424</v>
      </c>
      <c r="C101" s="432">
        <f>C105</f>
        <v>1236</v>
      </c>
      <c r="D101" s="433">
        <f>D105</f>
        <v>187</v>
      </c>
      <c r="E101" s="433">
        <f>E105</f>
        <v>1049</v>
      </c>
      <c r="F101" s="433">
        <f>F105</f>
        <v>958</v>
      </c>
      <c r="G101" s="433">
        <f>G105</f>
        <v>227</v>
      </c>
      <c r="H101" s="433">
        <f>SUM(Table1113283[[#This Row],[National, local(2)]:[National, non-local(3)]])</f>
        <v>1185</v>
      </c>
      <c r="I101" s="433">
        <f>I105</f>
        <v>51</v>
      </c>
      <c r="J101" s="64"/>
      <c r="K101" s="64"/>
      <c r="L101" s="64"/>
      <c r="M101" s="64"/>
      <c r="N101" s="64"/>
      <c r="O101" s="64"/>
    </row>
    <row r="102" spans="1:15" s="1" customFormat="1" ht="15" customHeight="1" x14ac:dyDescent="0.2">
      <c r="A102" s="20"/>
      <c r="B102" s="181" t="s">
        <v>1001</v>
      </c>
      <c r="C102" s="414">
        <f>SUM(Table1113283[[#This Row],[Female]:[Male]])</f>
        <v>1100</v>
      </c>
      <c r="D102" s="423">
        <v>169</v>
      </c>
      <c r="E102" s="424">
        <v>931</v>
      </c>
      <c r="F102" s="423">
        <v>839</v>
      </c>
      <c r="G102" s="231">
        <v>210</v>
      </c>
      <c r="H102" s="231">
        <f>SUM(Table1113283[[#This Row],[National, local(2)]:[National, non-local(3)]])</f>
        <v>1049</v>
      </c>
      <c r="I102" s="424">
        <v>51</v>
      </c>
      <c r="J102" s="64"/>
      <c r="K102" s="64"/>
      <c r="L102" s="64"/>
      <c r="M102" s="64"/>
      <c r="N102" s="64"/>
      <c r="O102" s="64"/>
    </row>
    <row r="103" spans="1:15" s="1" customFormat="1" ht="15" customHeight="1" x14ac:dyDescent="0.2">
      <c r="A103" s="20"/>
      <c r="B103" s="181" t="s">
        <v>1002</v>
      </c>
      <c r="C103" s="414">
        <f>SUM(Table1113283[[#This Row],[Female]:[Male]])</f>
        <v>136</v>
      </c>
      <c r="D103" s="423">
        <v>18</v>
      </c>
      <c r="E103" s="424">
        <v>118</v>
      </c>
      <c r="F103" s="423">
        <v>119</v>
      </c>
      <c r="G103" s="231">
        <v>17</v>
      </c>
      <c r="H103" s="231">
        <f>SUM(Table1113283[[#This Row],[National, local(2)]:[National, non-local(3)]])</f>
        <v>136</v>
      </c>
      <c r="I103" s="424">
        <v>0</v>
      </c>
      <c r="J103" s="64"/>
      <c r="K103" s="64"/>
      <c r="L103" s="64"/>
      <c r="M103" s="64"/>
      <c r="N103" s="64"/>
      <c r="O103" s="64"/>
    </row>
    <row r="104" spans="1:15" s="1" customFormat="1" ht="15" customHeight="1" x14ac:dyDescent="0.2">
      <c r="A104" s="20"/>
      <c r="B104" s="181" t="s">
        <v>1003</v>
      </c>
      <c r="C104" s="414">
        <f>SUM(Table1113283[[#This Row],[Female]:[Male]])</f>
        <v>0</v>
      </c>
      <c r="D104" s="423">
        <v>0</v>
      </c>
      <c r="E104" s="424">
        <v>0</v>
      </c>
      <c r="F104" s="423">
        <v>0</v>
      </c>
      <c r="G104" s="231">
        <v>0</v>
      </c>
      <c r="H104" s="231">
        <f>SUM(Table1113283[[#This Row],[National, local(2)]:[National, non-local(3)]])</f>
        <v>0</v>
      </c>
      <c r="I104" s="424">
        <v>0</v>
      </c>
      <c r="J104" s="64"/>
      <c r="K104" s="64"/>
      <c r="L104" s="64"/>
      <c r="M104" s="64"/>
      <c r="N104" s="64"/>
      <c r="O104" s="64"/>
    </row>
    <row r="105" spans="1:15" s="1" customFormat="1" ht="15" customHeight="1" x14ac:dyDescent="0.2">
      <c r="A105" s="20"/>
      <c r="B105" s="181" t="s">
        <v>1006</v>
      </c>
      <c r="C105" s="414">
        <f>SUM(Table1113283[[#This Row],[Female]:[Male]])</f>
        <v>1236</v>
      </c>
      <c r="D105" s="423">
        <v>187</v>
      </c>
      <c r="E105" s="424">
        <v>1049</v>
      </c>
      <c r="F105" s="423">
        <v>958</v>
      </c>
      <c r="G105" s="231">
        <v>227</v>
      </c>
      <c r="H105" s="231">
        <f>SUM(Table1113283[[#This Row],[National, local(2)]:[National, non-local(3)]])</f>
        <v>1185</v>
      </c>
      <c r="I105" s="424">
        <v>51</v>
      </c>
      <c r="J105" s="64"/>
      <c r="K105" s="64"/>
      <c r="L105" s="64"/>
      <c r="M105" s="64"/>
      <c r="N105" s="64"/>
      <c r="O105" s="64"/>
    </row>
    <row r="106" spans="1:15" s="1" customFormat="1" ht="15" customHeight="1" x14ac:dyDescent="0.2">
      <c r="A106" s="20"/>
      <c r="B106" s="181" t="s">
        <v>1005</v>
      </c>
      <c r="C106" s="414">
        <f>SUM(Table1113283[[#This Row],[Female]:[Male]])</f>
        <v>0</v>
      </c>
      <c r="D106" s="423">
        <v>0</v>
      </c>
      <c r="E106" s="424">
        <v>0</v>
      </c>
      <c r="F106" s="423">
        <v>0</v>
      </c>
      <c r="G106" s="231">
        <v>0</v>
      </c>
      <c r="H106" s="231">
        <f>SUM(Table1113283[[#This Row],[National, local(2)]:[National, non-local(3)]])</f>
        <v>0</v>
      </c>
      <c r="I106" s="424">
        <v>0</v>
      </c>
      <c r="J106" s="64"/>
      <c r="K106" s="64"/>
      <c r="L106" s="64"/>
      <c r="M106" s="64"/>
      <c r="N106" s="64"/>
      <c r="O106" s="64"/>
    </row>
    <row r="107" spans="1:15" s="1" customFormat="1" ht="15" customHeight="1" x14ac:dyDescent="0.2">
      <c r="A107" s="20"/>
      <c r="B107" s="277" t="s">
        <v>567</v>
      </c>
      <c r="C107" s="432">
        <f>C111</f>
        <v>71</v>
      </c>
      <c r="D107" s="433">
        <f>D111</f>
        <v>15</v>
      </c>
      <c r="E107" s="433">
        <f>E111</f>
        <v>56</v>
      </c>
      <c r="F107" s="433">
        <f>F111</f>
        <v>50</v>
      </c>
      <c r="G107" s="433">
        <f>G111</f>
        <v>20</v>
      </c>
      <c r="H107" s="433">
        <f>SUM(Table1113283[[#This Row],[National, local(2)]:[National, non-local(3)]])</f>
        <v>70</v>
      </c>
      <c r="I107" s="433">
        <f>I111</f>
        <v>1</v>
      </c>
      <c r="J107" s="64"/>
      <c r="K107" s="64"/>
      <c r="L107" s="64"/>
      <c r="M107" s="64"/>
      <c r="N107" s="64"/>
      <c r="O107" s="64"/>
    </row>
    <row r="108" spans="1:15" s="1" customFormat="1" ht="15" customHeight="1" x14ac:dyDescent="0.2">
      <c r="A108" s="20"/>
      <c r="B108" s="181" t="s">
        <v>1007</v>
      </c>
      <c r="C108" s="414">
        <f>SUM(Table1113283[[#This Row],[Female]:[Male]])</f>
        <v>71</v>
      </c>
      <c r="D108" s="423">
        <f>SUM(C164:G164)</f>
        <v>15</v>
      </c>
      <c r="E108" s="424">
        <f>SUM(C165:G165)</f>
        <v>56</v>
      </c>
      <c r="F108" s="423">
        <v>50</v>
      </c>
      <c r="G108" s="231">
        <v>20</v>
      </c>
      <c r="H108" s="231">
        <f>SUM(Table1113283[[#This Row],[National, local(2)]:[National, non-local(3)]])</f>
        <v>70</v>
      </c>
      <c r="I108" s="424">
        <v>1</v>
      </c>
      <c r="J108" s="64"/>
      <c r="K108" s="64"/>
      <c r="L108" s="64"/>
      <c r="M108" s="64"/>
      <c r="N108" s="64"/>
      <c r="O108" s="64"/>
    </row>
    <row r="109" spans="1:15" s="1" customFormat="1" ht="15" customHeight="1" x14ac:dyDescent="0.2">
      <c r="A109" s="20"/>
      <c r="B109" s="181" t="s">
        <v>1002</v>
      </c>
      <c r="C109" s="414">
        <f>SUM(Table1113283[[#This Row],[Female]:[Male]])</f>
        <v>0</v>
      </c>
      <c r="D109" s="423">
        <v>0</v>
      </c>
      <c r="E109" s="424">
        <v>0</v>
      </c>
      <c r="F109" s="423">
        <v>0</v>
      </c>
      <c r="G109" s="231">
        <v>0</v>
      </c>
      <c r="H109" s="231">
        <f>SUM(Table1113283[[#This Row],[National, local(2)]:[National, non-local(3)]])</f>
        <v>0</v>
      </c>
      <c r="I109" s="424">
        <v>0</v>
      </c>
      <c r="J109" s="64"/>
      <c r="K109" s="64"/>
      <c r="L109" s="64"/>
      <c r="M109" s="64"/>
      <c r="N109" s="64"/>
      <c r="O109" s="64"/>
    </row>
    <row r="110" spans="1:15" s="1" customFormat="1" ht="15" customHeight="1" x14ac:dyDescent="0.2">
      <c r="A110" s="20"/>
      <c r="B110" s="181" t="s">
        <v>1003</v>
      </c>
      <c r="C110" s="414">
        <f>SUM(Table1113283[[#This Row],[Female]:[Male]])</f>
        <v>0</v>
      </c>
      <c r="D110" s="423">
        <v>0</v>
      </c>
      <c r="E110" s="424">
        <v>0</v>
      </c>
      <c r="F110" s="423">
        <v>0</v>
      </c>
      <c r="G110" s="231">
        <v>0</v>
      </c>
      <c r="H110" s="231">
        <f>SUM(Table1113283[[#This Row],[National, local(2)]:[National, non-local(3)]])</f>
        <v>0</v>
      </c>
      <c r="I110" s="424">
        <v>0</v>
      </c>
      <c r="J110" s="64"/>
      <c r="K110" s="64"/>
      <c r="L110" s="64"/>
      <c r="M110" s="64"/>
      <c r="N110" s="64"/>
      <c r="O110" s="64"/>
    </row>
    <row r="111" spans="1:15" s="1" customFormat="1" ht="15" customHeight="1" x14ac:dyDescent="0.2">
      <c r="A111" s="20"/>
      <c r="B111" s="181" t="s">
        <v>1006</v>
      </c>
      <c r="C111" s="414">
        <f>SUM(Table1113283[[#This Row],[Female]:[Male]])</f>
        <v>71</v>
      </c>
      <c r="D111" s="423">
        <f>D108</f>
        <v>15</v>
      </c>
      <c r="E111" s="424">
        <f>E108</f>
        <v>56</v>
      </c>
      <c r="F111" s="463">
        <f>F108</f>
        <v>50</v>
      </c>
      <c r="G111" s="464">
        <f>G108</f>
        <v>20</v>
      </c>
      <c r="H111" s="231">
        <f>SUM(Table1113283[[#This Row],[National, local(2)]:[National, non-local(3)]])</f>
        <v>70</v>
      </c>
      <c r="I111" s="424">
        <v>1</v>
      </c>
      <c r="J111" s="107"/>
    </row>
    <row r="112" spans="1:15" s="1" customFormat="1" ht="15" customHeight="1" x14ac:dyDescent="0.2">
      <c r="A112" s="20"/>
      <c r="B112" s="181" t="s">
        <v>1005</v>
      </c>
      <c r="C112" s="414">
        <f>SUM(Table1113283[[#This Row],[Female]:[Male]])</f>
        <v>0</v>
      </c>
      <c r="D112" s="423">
        <v>0</v>
      </c>
      <c r="E112" s="424">
        <v>0</v>
      </c>
      <c r="F112" s="423">
        <v>0</v>
      </c>
      <c r="G112" s="231">
        <v>0</v>
      </c>
      <c r="H112" s="231">
        <f>SUM(Table1113283[[#This Row],[National, local(2)]:[National, non-local(3)]])</f>
        <v>0</v>
      </c>
      <c r="I112" s="424">
        <v>0</v>
      </c>
      <c r="J112" s="109"/>
    </row>
    <row r="113" spans="1:10" s="1" customFormat="1" ht="15" customHeight="1" x14ac:dyDescent="0.2">
      <c r="A113" s="20"/>
      <c r="B113" s="277" t="s">
        <v>1008</v>
      </c>
      <c r="C113" s="432">
        <f>C117</f>
        <v>15</v>
      </c>
      <c r="D113" s="433">
        <f>D117</f>
        <v>6</v>
      </c>
      <c r="E113" s="433">
        <f>E117</f>
        <v>9</v>
      </c>
      <c r="F113" s="433">
        <f>F117</f>
        <v>15</v>
      </c>
      <c r="G113" s="433">
        <f>G117</f>
        <v>0</v>
      </c>
      <c r="H113" s="433">
        <f>SUM(Table1113283[[#This Row],[National, local(2)]:[National, non-local(3)]])</f>
        <v>15</v>
      </c>
      <c r="I113" s="433">
        <f>I117</f>
        <v>0</v>
      </c>
      <c r="J113" s="109"/>
    </row>
    <row r="114" spans="1:10" s="1" customFormat="1" ht="15" customHeight="1" x14ac:dyDescent="0.2">
      <c r="A114" s="20"/>
      <c r="B114" s="181" t="s">
        <v>1001</v>
      </c>
      <c r="C114" s="414">
        <f>SUM(Table1113283[[#This Row],[Female]:[Male]])</f>
        <v>15</v>
      </c>
      <c r="D114" s="423">
        <v>6</v>
      </c>
      <c r="E114" s="424">
        <v>9</v>
      </c>
      <c r="F114" s="423">
        <v>15</v>
      </c>
      <c r="G114" s="231">
        <v>0</v>
      </c>
      <c r="H114" s="231">
        <f>SUM(Table1113283[[#This Row],[National, local(2)]:[National, non-local(3)]])</f>
        <v>15</v>
      </c>
      <c r="I114" s="424">
        <v>0</v>
      </c>
      <c r="J114" s="109"/>
    </row>
    <row r="115" spans="1:10" s="1" customFormat="1" ht="15" customHeight="1" x14ac:dyDescent="0.2">
      <c r="A115" s="20"/>
      <c r="B115" s="181" t="s">
        <v>1002</v>
      </c>
      <c r="C115" s="414">
        <f>SUM(Table1113283[[#This Row],[Female]:[Male]])</f>
        <v>0</v>
      </c>
      <c r="D115" s="423">
        <v>0</v>
      </c>
      <c r="E115" s="424">
        <v>0</v>
      </c>
      <c r="F115" s="423">
        <v>0</v>
      </c>
      <c r="G115" s="231">
        <v>0</v>
      </c>
      <c r="H115" s="231">
        <f>SUM(Table1113283[[#This Row],[National, local(2)]:[National, non-local(3)]])</f>
        <v>0</v>
      </c>
      <c r="I115" s="424">
        <v>0</v>
      </c>
      <c r="J115" s="109"/>
    </row>
    <row r="116" spans="1:10" s="1" customFormat="1" ht="15" customHeight="1" x14ac:dyDescent="0.2">
      <c r="A116" s="20"/>
      <c r="B116" s="181" t="s">
        <v>1003</v>
      </c>
      <c r="C116" s="414">
        <f>SUM(Table1113283[[#This Row],[Female]:[Male]])</f>
        <v>0</v>
      </c>
      <c r="D116" s="423">
        <v>0</v>
      </c>
      <c r="E116" s="424">
        <v>0</v>
      </c>
      <c r="F116" s="423">
        <v>0</v>
      </c>
      <c r="G116" s="231">
        <v>0</v>
      </c>
      <c r="H116" s="231">
        <f>SUM(Table1113283[[#This Row],[National, local(2)]:[National, non-local(3)]])</f>
        <v>0</v>
      </c>
      <c r="I116" s="424">
        <v>0</v>
      </c>
      <c r="J116" s="109"/>
    </row>
    <row r="117" spans="1:10" s="1" customFormat="1" ht="15" customHeight="1" x14ac:dyDescent="0.2">
      <c r="A117" s="20"/>
      <c r="B117" s="181" t="s">
        <v>1006</v>
      </c>
      <c r="C117" s="414">
        <f>SUM(Table1113283[[#This Row],[Female]:[Male]])</f>
        <v>15</v>
      </c>
      <c r="D117" s="423">
        <v>6</v>
      </c>
      <c r="E117" s="424">
        <v>9</v>
      </c>
      <c r="F117" s="423">
        <v>15</v>
      </c>
      <c r="G117" s="231">
        <v>0</v>
      </c>
      <c r="H117" s="231">
        <f>SUM(Table1113283[[#This Row],[National, local(2)]:[National, non-local(3)]])</f>
        <v>15</v>
      </c>
      <c r="I117" s="424">
        <v>0</v>
      </c>
      <c r="J117" s="109"/>
    </row>
    <row r="118" spans="1:10" s="1" customFormat="1" ht="15" customHeight="1" thickBot="1" x14ac:dyDescent="0.25">
      <c r="A118" s="20"/>
      <c r="B118" s="181" t="s">
        <v>1005</v>
      </c>
      <c r="C118" s="414">
        <f>SUM(Table1113283[[#This Row],[Female]:[Male]])</f>
        <v>0</v>
      </c>
      <c r="D118" s="425">
        <v>0</v>
      </c>
      <c r="E118" s="426">
        <v>0</v>
      </c>
      <c r="F118" s="425">
        <v>0</v>
      </c>
      <c r="G118" s="427">
        <v>0</v>
      </c>
      <c r="H118" s="427">
        <f>SUM(Table1113283[[#This Row],[National, local(2)]:[National, non-local(3)]])</f>
        <v>0</v>
      </c>
      <c r="I118" s="426">
        <v>0</v>
      </c>
      <c r="J118" s="109"/>
    </row>
    <row r="119" spans="1:10" s="1" customFormat="1" ht="75" customHeight="1" x14ac:dyDescent="0.2">
      <c r="A119" s="20"/>
      <c r="B119" s="685" t="s">
        <v>1009</v>
      </c>
      <c r="C119" s="685"/>
      <c r="D119" s="685"/>
      <c r="E119" s="685"/>
      <c r="F119" s="685"/>
      <c r="G119" s="685"/>
      <c r="H119" s="685"/>
      <c r="I119" s="685"/>
    </row>
    <row r="120" spans="1:10" s="1" customFormat="1" ht="15" customHeight="1" x14ac:dyDescent="0.2">
      <c r="A120" s="20"/>
      <c r="B120" s="25"/>
      <c r="C120" s="98"/>
      <c r="D120" s="98"/>
      <c r="E120" s="98"/>
      <c r="F120" s="98"/>
      <c r="G120" s="20"/>
      <c r="H120" s="20"/>
    </row>
    <row r="121" spans="1:10" s="1" customFormat="1" ht="15" customHeight="1" x14ac:dyDescent="0.2">
      <c r="A121" s="20"/>
      <c r="B121" s="248" t="s">
        <v>1010</v>
      </c>
      <c r="C121" s="257" t="s">
        <v>458</v>
      </c>
      <c r="D121" s="159" t="s">
        <v>459</v>
      </c>
      <c r="E121" s="159" t="s">
        <v>1011</v>
      </c>
      <c r="F121" s="249" t="s">
        <v>461</v>
      </c>
      <c r="G121" s="16"/>
      <c r="H121" s="20"/>
    </row>
    <row r="122" spans="1:10" s="1" customFormat="1" ht="15" customHeight="1" x14ac:dyDescent="0.2">
      <c r="A122" s="20"/>
      <c r="B122" s="277" t="s">
        <v>317</v>
      </c>
      <c r="C122" s="433">
        <f>SUM(C127:C128)</f>
        <v>1322</v>
      </c>
      <c r="D122" s="433">
        <f>SUM(D127:D128)</f>
        <v>1241</v>
      </c>
      <c r="E122" s="433">
        <f>SUM(E127:E128)</f>
        <v>1193</v>
      </c>
      <c r="F122" s="433">
        <f>SUM(F127:F128)</f>
        <v>1131</v>
      </c>
      <c r="G122" s="16"/>
      <c r="H122" s="20"/>
    </row>
    <row r="123" spans="1:10" s="1" customFormat="1" ht="15" customHeight="1" x14ac:dyDescent="0.2">
      <c r="A123" s="20"/>
      <c r="B123" s="168" t="s">
        <v>1012</v>
      </c>
      <c r="C123" s="434"/>
      <c r="D123" s="434"/>
      <c r="E123" s="434"/>
      <c r="F123" s="434"/>
      <c r="G123" s="16"/>
      <c r="H123" s="20"/>
    </row>
    <row r="124" spans="1:10" s="1" customFormat="1" ht="15" customHeight="1" x14ac:dyDescent="0.2">
      <c r="A124" s="20"/>
      <c r="B124" s="330" t="s">
        <v>1013</v>
      </c>
      <c r="C124" s="231">
        <f>C96</f>
        <v>1186</v>
      </c>
      <c r="D124" s="231">
        <v>1195</v>
      </c>
      <c r="E124" s="231">
        <v>1145</v>
      </c>
      <c r="F124" s="231" t="s">
        <v>470</v>
      </c>
      <c r="G124" s="16"/>
      <c r="H124" s="20"/>
    </row>
    <row r="125" spans="1:10" s="1" customFormat="1" ht="15" customHeight="1" x14ac:dyDescent="0.2">
      <c r="A125" s="20"/>
      <c r="B125" s="330" t="s">
        <v>1014</v>
      </c>
      <c r="C125" s="231">
        <f>C97</f>
        <v>136</v>
      </c>
      <c r="D125" s="231">
        <v>46</v>
      </c>
      <c r="E125" s="231">
        <v>48</v>
      </c>
      <c r="F125" s="231" t="s">
        <v>470</v>
      </c>
      <c r="G125" s="16"/>
      <c r="H125" s="20"/>
    </row>
    <row r="126" spans="1:10" s="1" customFormat="1" ht="15" customHeight="1" x14ac:dyDescent="0.2">
      <c r="A126" s="20"/>
      <c r="B126" s="168" t="s">
        <v>1015</v>
      </c>
      <c r="C126" s="434"/>
      <c r="D126" s="434"/>
      <c r="E126" s="434"/>
      <c r="F126" s="434"/>
      <c r="G126" s="16"/>
      <c r="H126" s="20"/>
    </row>
    <row r="127" spans="1:10" s="1" customFormat="1" ht="15" customHeight="1" x14ac:dyDescent="0.2">
      <c r="A127" s="20"/>
      <c r="B127" s="330" t="s">
        <v>995</v>
      </c>
      <c r="C127" s="231">
        <f>D95</f>
        <v>208</v>
      </c>
      <c r="D127" s="231">
        <v>199</v>
      </c>
      <c r="E127" s="231">
        <v>181</v>
      </c>
      <c r="F127" s="231">
        <v>163</v>
      </c>
      <c r="G127" s="57"/>
      <c r="H127" s="20"/>
    </row>
    <row r="128" spans="1:10" s="1" customFormat="1" ht="15" customHeight="1" x14ac:dyDescent="0.2">
      <c r="A128" s="20"/>
      <c r="B128" s="330" t="s">
        <v>996</v>
      </c>
      <c r="C128" s="231">
        <f>E95</f>
        <v>1114</v>
      </c>
      <c r="D128" s="231">
        <v>1042</v>
      </c>
      <c r="E128" s="231">
        <v>1012</v>
      </c>
      <c r="F128" s="231">
        <v>968</v>
      </c>
      <c r="G128" s="16"/>
      <c r="H128" s="20"/>
    </row>
    <row r="129" spans="1:29" s="1" customFormat="1" ht="15" customHeight="1" x14ac:dyDescent="0.2">
      <c r="A129" s="20"/>
      <c r="B129" s="168" t="s">
        <v>1016</v>
      </c>
      <c r="C129" s="434"/>
      <c r="D129" s="434"/>
      <c r="E129" s="434"/>
      <c r="F129" s="434"/>
      <c r="G129" s="16"/>
      <c r="H129" s="20"/>
    </row>
    <row r="130" spans="1:29" s="20" customFormat="1" ht="15" customHeight="1" x14ac:dyDescent="0.2">
      <c r="B130" s="330" t="s">
        <v>424</v>
      </c>
      <c r="C130" s="231">
        <f>C101</f>
        <v>1236</v>
      </c>
      <c r="D130" s="231">
        <v>1157</v>
      </c>
      <c r="E130" s="231">
        <v>1193</v>
      </c>
      <c r="F130" s="231">
        <v>1131</v>
      </c>
      <c r="G130" s="16"/>
      <c r="I130" s="1"/>
      <c r="J130" s="1"/>
      <c r="K130" s="1"/>
      <c r="L130" s="1"/>
      <c r="M130" s="1"/>
      <c r="N130" s="1"/>
      <c r="O130" s="1"/>
      <c r="P130" s="1"/>
      <c r="Q130" s="1"/>
      <c r="R130" s="1"/>
      <c r="S130" s="1"/>
      <c r="T130" s="1"/>
      <c r="U130" s="1"/>
      <c r="V130" s="1"/>
      <c r="W130" s="1"/>
      <c r="X130" s="1"/>
      <c r="Y130" s="1"/>
      <c r="Z130" s="1"/>
      <c r="AA130" s="1"/>
      <c r="AB130" s="1"/>
      <c r="AC130" s="1"/>
    </row>
    <row r="131" spans="1:29" s="20" customFormat="1" ht="15" customHeight="1" x14ac:dyDescent="0.2">
      <c r="B131" s="330" t="s">
        <v>567</v>
      </c>
      <c r="C131" s="231">
        <f>C107</f>
        <v>71</v>
      </c>
      <c r="D131" s="231">
        <v>69</v>
      </c>
      <c r="E131" s="231"/>
      <c r="F131" s="231"/>
      <c r="G131" s="16"/>
      <c r="I131" s="1"/>
      <c r="J131" s="1"/>
      <c r="K131" s="1"/>
      <c r="L131" s="1"/>
      <c r="M131" s="1"/>
      <c r="N131" s="1"/>
      <c r="O131" s="1"/>
      <c r="P131" s="1"/>
      <c r="Q131" s="1"/>
      <c r="R131" s="1"/>
      <c r="S131" s="1"/>
      <c r="T131" s="1"/>
      <c r="U131" s="1"/>
      <c r="V131" s="1"/>
      <c r="W131" s="1"/>
      <c r="X131" s="1"/>
      <c r="Y131" s="1"/>
      <c r="Z131" s="1"/>
      <c r="AA131" s="1"/>
      <c r="AB131" s="1"/>
      <c r="AC131" s="1"/>
    </row>
    <row r="132" spans="1:29" s="20" customFormat="1" ht="15" customHeight="1" x14ac:dyDescent="0.2">
      <c r="B132" s="330" t="s">
        <v>1017</v>
      </c>
      <c r="C132" s="231">
        <f>C113</f>
        <v>15</v>
      </c>
      <c r="D132" s="231">
        <v>15</v>
      </c>
      <c r="E132" s="231" t="s">
        <v>470</v>
      </c>
      <c r="F132" s="231" t="s">
        <v>470</v>
      </c>
      <c r="G132" s="16"/>
      <c r="I132" s="1"/>
      <c r="J132" s="1"/>
      <c r="K132" s="1"/>
      <c r="L132" s="1"/>
      <c r="M132" s="1"/>
      <c r="N132" s="1"/>
      <c r="O132" s="1"/>
      <c r="P132" s="1"/>
      <c r="Q132" s="1"/>
      <c r="R132" s="1"/>
      <c r="S132" s="1"/>
      <c r="T132" s="1"/>
      <c r="U132" s="1"/>
      <c r="V132" s="1"/>
      <c r="W132" s="1"/>
      <c r="X132" s="1"/>
      <c r="Y132" s="1"/>
      <c r="Z132" s="1"/>
      <c r="AA132" s="1"/>
      <c r="AB132" s="1"/>
      <c r="AC132" s="1"/>
    </row>
    <row r="133" spans="1:29" s="20" customFormat="1" ht="15" customHeight="1" x14ac:dyDescent="0.2">
      <c r="B133" s="168" t="s">
        <v>565</v>
      </c>
      <c r="C133" s="434"/>
      <c r="D133" s="434"/>
      <c r="E133" s="434"/>
      <c r="F133" s="434"/>
      <c r="G133" s="16"/>
      <c r="I133" s="1"/>
      <c r="J133" s="1"/>
      <c r="K133" s="1"/>
      <c r="L133" s="1"/>
      <c r="M133" s="1"/>
      <c r="N133" s="1"/>
      <c r="O133" s="1"/>
      <c r="P133" s="1"/>
      <c r="Q133" s="1"/>
      <c r="R133" s="1"/>
      <c r="S133" s="1"/>
      <c r="T133" s="1"/>
      <c r="U133" s="1"/>
      <c r="V133" s="1"/>
      <c r="W133" s="1"/>
      <c r="X133" s="1"/>
      <c r="Y133" s="1"/>
      <c r="Z133" s="1"/>
      <c r="AA133" s="1"/>
      <c r="AB133" s="1"/>
      <c r="AC133" s="1"/>
    </row>
    <row r="134" spans="1:29" ht="15" customHeight="1" x14ac:dyDescent="0.25">
      <c r="B134" s="330" t="s">
        <v>1018</v>
      </c>
      <c r="C134" s="231">
        <f>H95</f>
        <v>1270</v>
      </c>
      <c r="D134" s="231">
        <f>SUM(D135:D136)</f>
        <v>1186</v>
      </c>
      <c r="E134" s="231">
        <f>SUM(E135:E136)</f>
        <v>1147</v>
      </c>
      <c r="F134" s="231">
        <f>SUM(F135:F136)</f>
        <v>1097</v>
      </c>
      <c r="G134" s="57"/>
    </row>
    <row r="135" spans="1:29" ht="15" customHeight="1" x14ac:dyDescent="0.25">
      <c r="B135" s="330" t="s">
        <v>1019</v>
      </c>
      <c r="C135" s="231">
        <f>F95</f>
        <v>1023</v>
      </c>
      <c r="D135" s="231">
        <v>930</v>
      </c>
      <c r="E135" s="231">
        <v>930</v>
      </c>
      <c r="F135" s="231">
        <v>837</v>
      </c>
      <c r="G135" s="16"/>
    </row>
    <row r="136" spans="1:29" ht="15" customHeight="1" x14ac:dyDescent="0.25">
      <c r="B136" s="330" t="s">
        <v>1020</v>
      </c>
      <c r="C136" s="231">
        <f>G95</f>
        <v>247</v>
      </c>
      <c r="D136" s="231">
        <v>256</v>
      </c>
      <c r="E136" s="231">
        <v>217</v>
      </c>
      <c r="F136" s="231">
        <v>260</v>
      </c>
      <c r="G136" s="16"/>
    </row>
    <row r="137" spans="1:29" ht="15" customHeight="1" x14ac:dyDescent="0.25">
      <c r="B137" s="330" t="s">
        <v>1000</v>
      </c>
      <c r="C137" s="231">
        <f>I95</f>
        <v>52</v>
      </c>
      <c r="D137" s="231">
        <v>55</v>
      </c>
      <c r="E137" s="231">
        <v>46</v>
      </c>
      <c r="F137" s="231">
        <v>34</v>
      </c>
      <c r="G137" s="16"/>
    </row>
    <row r="138" spans="1:29" ht="15" customHeight="1" x14ac:dyDescent="0.25">
      <c r="B138" s="168" t="s">
        <v>562</v>
      </c>
      <c r="C138" s="434"/>
      <c r="D138" s="434"/>
      <c r="E138" s="434"/>
      <c r="F138" s="434"/>
      <c r="G138" s="16"/>
    </row>
    <row r="139" spans="1:29" ht="15" customHeight="1" x14ac:dyDescent="0.25">
      <c r="B139" s="330" t="s">
        <v>1021</v>
      </c>
      <c r="C139" s="231">
        <f>C157</f>
        <v>12</v>
      </c>
      <c r="D139" s="231">
        <v>11</v>
      </c>
      <c r="E139" s="231">
        <v>3</v>
      </c>
      <c r="F139" s="231">
        <v>3</v>
      </c>
      <c r="G139" s="16"/>
    </row>
    <row r="140" spans="1:29" ht="15" customHeight="1" x14ac:dyDescent="0.25">
      <c r="B140" s="330" t="s">
        <v>972</v>
      </c>
      <c r="C140" s="231">
        <f>D157</f>
        <v>10</v>
      </c>
      <c r="D140" s="231">
        <v>13</v>
      </c>
      <c r="E140" s="231">
        <v>11</v>
      </c>
      <c r="F140" s="231">
        <v>5</v>
      </c>
      <c r="G140" s="16"/>
    </row>
    <row r="141" spans="1:29" ht="15" customHeight="1" x14ac:dyDescent="0.25">
      <c r="B141" s="330" t="s">
        <v>973</v>
      </c>
      <c r="C141" s="231">
        <f>E157</f>
        <v>36</v>
      </c>
      <c r="D141" s="231">
        <v>43</v>
      </c>
      <c r="E141" s="231">
        <v>28</v>
      </c>
      <c r="F141" s="231">
        <v>24</v>
      </c>
      <c r="G141" s="16"/>
    </row>
    <row r="142" spans="1:29" ht="15" customHeight="1" x14ac:dyDescent="0.25">
      <c r="B142" s="330" t="s">
        <v>974</v>
      </c>
      <c r="C142" s="231">
        <f>F157</f>
        <v>122</v>
      </c>
      <c r="D142" s="231">
        <v>127</v>
      </c>
      <c r="E142" s="231">
        <v>110</v>
      </c>
      <c r="F142" s="231">
        <v>109</v>
      </c>
      <c r="G142" s="16"/>
    </row>
    <row r="143" spans="1:29" ht="15" customHeight="1" x14ac:dyDescent="0.25">
      <c r="B143" s="330" t="s">
        <v>975</v>
      </c>
      <c r="C143" s="231">
        <f>G157</f>
        <v>1142</v>
      </c>
      <c r="D143" s="231">
        <v>1047</v>
      </c>
      <c r="E143" s="231">
        <v>1041</v>
      </c>
      <c r="F143" s="231">
        <v>990</v>
      </c>
      <c r="G143" s="16"/>
    </row>
    <row r="144" spans="1:29" ht="15" customHeight="1" x14ac:dyDescent="0.25">
      <c r="B144" s="168" t="s">
        <v>1022</v>
      </c>
      <c r="C144" s="434"/>
      <c r="D144" s="434"/>
      <c r="E144" s="434"/>
      <c r="F144" s="434"/>
      <c r="G144" s="16"/>
    </row>
    <row r="145" spans="2:13" ht="15" customHeight="1" x14ac:dyDescent="0.25">
      <c r="B145" s="330" t="s">
        <v>1023</v>
      </c>
      <c r="C145" s="231">
        <f>H157</f>
        <v>158</v>
      </c>
      <c r="D145" s="231">
        <v>134</v>
      </c>
      <c r="E145" s="231">
        <v>217</v>
      </c>
      <c r="F145" s="231">
        <v>113</v>
      </c>
      <c r="G145" s="16"/>
    </row>
    <row r="146" spans="2:13" ht="15" customHeight="1" x14ac:dyDescent="0.25">
      <c r="B146" s="330" t="s">
        <v>1024</v>
      </c>
      <c r="C146" s="231">
        <f>I157</f>
        <v>957</v>
      </c>
      <c r="D146" s="231">
        <v>909</v>
      </c>
      <c r="E146" s="231">
        <v>930</v>
      </c>
      <c r="F146" s="231">
        <v>842</v>
      </c>
      <c r="G146" s="16"/>
    </row>
    <row r="147" spans="2:13" ht="15" customHeight="1" x14ac:dyDescent="0.25">
      <c r="B147" s="330" t="s">
        <v>1025</v>
      </c>
      <c r="C147" s="231">
        <f>J157</f>
        <v>207</v>
      </c>
      <c r="D147" s="231">
        <v>198</v>
      </c>
      <c r="E147" s="231">
        <v>46</v>
      </c>
      <c r="F147" s="231">
        <v>176</v>
      </c>
      <c r="G147" s="16"/>
    </row>
    <row r="148" spans="2:13" ht="51.75" customHeight="1" x14ac:dyDescent="0.25">
      <c r="B148" s="685" t="s">
        <v>1026</v>
      </c>
      <c r="C148" s="685"/>
      <c r="D148" s="685"/>
      <c r="E148" s="685"/>
      <c r="F148" s="685"/>
      <c r="G148" s="80"/>
    </row>
    <row r="150" spans="2:13" ht="24.95" customHeight="1" x14ac:dyDescent="0.25">
      <c r="B150" s="713" t="s">
        <v>1027</v>
      </c>
      <c r="C150" s="713"/>
      <c r="D150" s="118"/>
      <c r="E150" s="84"/>
      <c r="F150" s="84"/>
      <c r="G150" s="84"/>
      <c r="H150" s="84"/>
      <c r="I150" s="119"/>
      <c r="J150" s="119"/>
    </row>
    <row r="152" spans="2:13" ht="15" customHeight="1" x14ac:dyDescent="0.3">
      <c r="B152" s="723" t="s">
        <v>161</v>
      </c>
      <c r="C152" s="723"/>
      <c r="D152" s="723"/>
      <c r="E152" s="723"/>
      <c r="F152" s="723"/>
      <c r="G152" s="723"/>
      <c r="H152" s="723"/>
      <c r="I152" s="723"/>
      <c r="J152" s="404"/>
      <c r="K152" s="110"/>
      <c r="L152" s="110"/>
      <c r="M152" s="110"/>
    </row>
    <row r="153" spans="2:13" ht="15" customHeight="1" x14ac:dyDescent="0.25">
      <c r="B153" s="204" t="s">
        <v>162</v>
      </c>
      <c r="C153" s="28"/>
      <c r="D153" s="28"/>
      <c r="E153" s="28"/>
      <c r="F153" s="28"/>
      <c r="G153" s="28"/>
      <c r="H153" s="28"/>
      <c r="I153" s="28"/>
      <c r="J153" s="28"/>
      <c r="K153" s="28"/>
      <c r="L153" s="28"/>
      <c r="M153" s="28"/>
    </row>
    <row r="154" spans="2:13" ht="15" customHeight="1" thickBot="1" x14ac:dyDescent="0.3">
      <c r="B154" s="31"/>
      <c r="C154" s="31"/>
      <c r="D154" s="31"/>
      <c r="E154" s="31"/>
      <c r="F154" s="31"/>
      <c r="G154" s="31"/>
      <c r="H154" s="31"/>
      <c r="I154" s="31"/>
      <c r="J154" s="31"/>
      <c r="K154" s="7"/>
      <c r="L154" s="7"/>
      <c r="M154" s="7"/>
    </row>
    <row r="155" spans="2:13" ht="15" customHeight="1" x14ac:dyDescent="0.25">
      <c r="B155" s="120"/>
      <c r="C155" s="610" t="s">
        <v>1028</v>
      </c>
      <c r="D155" s="121"/>
      <c r="E155" s="121"/>
      <c r="F155" s="121"/>
      <c r="G155" s="122"/>
      <c r="H155" s="609" t="s">
        <v>1022</v>
      </c>
      <c r="I155" s="123"/>
      <c r="J155" s="124"/>
      <c r="K155" s="47"/>
      <c r="L155" s="47"/>
      <c r="M155" s="47"/>
    </row>
    <row r="156" spans="2:13" ht="15" customHeight="1" x14ac:dyDescent="0.25">
      <c r="B156" s="439" t="s">
        <v>1029</v>
      </c>
      <c r="C156" s="440" t="s">
        <v>1021</v>
      </c>
      <c r="D156" s="159" t="s">
        <v>972</v>
      </c>
      <c r="E156" s="159" t="s">
        <v>973</v>
      </c>
      <c r="F156" s="159" t="s">
        <v>974</v>
      </c>
      <c r="G156" s="430" t="s">
        <v>1030</v>
      </c>
      <c r="H156" s="431" t="s">
        <v>1031</v>
      </c>
      <c r="I156" s="159" t="s">
        <v>1024</v>
      </c>
      <c r="J156" s="317" t="s">
        <v>1025</v>
      </c>
      <c r="K156" s="16"/>
      <c r="L156" s="16"/>
      <c r="M156" s="16"/>
    </row>
    <row r="157" spans="2:13" ht="15" customHeight="1" x14ac:dyDescent="0.25">
      <c r="B157" s="277" t="s">
        <v>317</v>
      </c>
      <c r="C157" s="433">
        <f t="shared" ref="C157:J157" si="3">SUM(C158:C159)</f>
        <v>12</v>
      </c>
      <c r="D157" s="433">
        <f t="shared" si="3"/>
        <v>10</v>
      </c>
      <c r="E157" s="433">
        <f t="shared" si="3"/>
        <v>36</v>
      </c>
      <c r="F157" s="433">
        <f t="shared" si="3"/>
        <v>122</v>
      </c>
      <c r="G157" s="433">
        <f t="shared" si="3"/>
        <v>1142</v>
      </c>
      <c r="H157" s="433">
        <f t="shared" si="3"/>
        <v>158</v>
      </c>
      <c r="I157" s="433">
        <f t="shared" si="3"/>
        <v>957</v>
      </c>
      <c r="J157" s="433">
        <f t="shared" si="3"/>
        <v>207</v>
      </c>
      <c r="K157" s="50"/>
      <c r="L157" s="50"/>
      <c r="M157" s="50"/>
    </row>
    <row r="158" spans="2:13" ht="15" customHeight="1" x14ac:dyDescent="0.25">
      <c r="B158" s="330" t="s">
        <v>995</v>
      </c>
      <c r="C158" s="423">
        <f>SUM(C161+C164+C167)</f>
        <v>0</v>
      </c>
      <c r="D158" s="231">
        <f t="shared" ref="D158:F159" si="4">SUM(D161+D164+D167)</f>
        <v>2</v>
      </c>
      <c r="E158" s="231">
        <f t="shared" si="4"/>
        <v>7</v>
      </c>
      <c r="F158" s="231">
        <f t="shared" si="4"/>
        <v>20</v>
      </c>
      <c r="G158" s="424">
        <f>SUM(G161+G164+G167)</f>
        <v>179</v>
      </c>
      <c r="H158" s="423">
        <f t="shared" ref="H158:J159" si="5">SUM(H161+H164+H167)</f>
        <v>22</v>
      </c>
      <c r="I158" s="231">
        <f t="shared" si="5"/>
        <v>156</v>
      </c>
      <c r="J158" s="424">
        <f t="shared" si="5"/>
        <v>30</v>
      </c>
      <c r="K158" s="16"/>
      <c r="L158" s="16"/>
      <c r="M158" s="16"/>
    </row>
    <row r="159" spans="2:13" ht="15" customHeight="1" x14ac:dyDescent="0.25">
      <c r="B159" s="330" t="s">
        <v>996</v>
      </c>
      <c r="C159" s="423">
        <f>SUM(C162+C165+C168)</f>
        <v>12</v>
      </c>
      <c r="D159" s="231">
        <f t="shared" si="4"/>
        <v>8</v>
      </c>
      <c r="E159" s="231">
        <f t="shared" si="4"/>
        <v>29</v>
      </c>
      <c r="F159" s="231">
        <f t="shared" si="4"/>
        <v>102</v>
      </c>
      <c r="G159" s="424">
        <f>SUM(G162+G165+G168)</f>
        <v>963</v>
      </c>
      <c r="H159" s="423">
        <f t="shared" si="5"/>
        <v>136</v>
      </c>
      <c r="I159" s="231">
        <f t="shared" si="5"/>
        <v>801</v>
      </c>
      <c r="J159" s="424">
        <f t="shared" si="5"/>
        <v>177</v>
      </c>
      <c r="K159" s="16"/>
      <c r="L159" s="16"/>
      <c r="M159" s="16"/>
    </row>
    <row r="160" spans="2:13" ht="15" customHeight="1" x14ac:dyDescent="0.25">
      <c r="B160" s="277" t="s">
        <v>424</v>
      </c>
      <c r="C160" s="433">
        <f t="shared" ref="C160:J160" si="6">SUM(C161:C162)</f>
        <v>3</v>
      </c>
      <c r="D160" s="433">
        <f t="shared" si="6"/>
        <v>10</v>
      </c>
      <c r="E160" s="433">
        <f t="shared" si="6"/>
        <v>29</v>
      </c>
      <c r="F160" s="433">
        <f t="shared" si="6"/>
        <v>119</v>
      </c>
      <c r="G160" s="433">
        <f t="shared" si="6"/>
        <v>1075</v>
      </c>
      <c r="H160" s="433">
        <f t="shared" si="6"/>
        <v>148</v>
      </c>
      <c r="I160" s="433">
        <f t="shared" si="6"/>
        <v>919</v>
      </c>
      <c r="J160" s="433">
        <f t="shared" si="6"/>
        <v>169</v>
      </c>
      <c r="K160" s="16"/>
      <c r="L160" s="16"/>
      <c r="M160" s="16"/>
    </row>
    <row r="161" spans="2:13" ht="15" customHeight="1" x14ac:dyDescent="0.25">
      <c r="B161" s="465" t="s">
        <v>995</v>
      </c>
      <c r="C161" s="423">
        <v>0</v>
      </c>
      <c r="D161" s="231">
        <v>2</v>
      </c>
      <c r="E161" s="231">
        <v>4</v>
      </c>
      <c r="F161" s="231">
        <v>18</v>
      </c>
      <c r="G161" s="424">
        <v>163</v>
      </c>
      <c r="H161" s="423">
        <v>20</v>
      </c>
      <c r="I161" s="231">
        <v>145</v>
      </c>
      <c r="J161" s="424">
        <v>22</v>
      </c>
      <c r="K161" s="16"/>
      <c r="L161" s="16"/>
      <c r="M161" s="16"/>
    </row>
    <row r="162" spans="2:13" ht="15" customHeight="1" x14ac:dyDescent="0.25">
      <c r="B162" s="465" t="s">
        <v>996</v>
      </c>
      <c r="C162" s="423">
        <v>3</v>
      </c>
      <c r="D162" s="231">
        <v>8</v>
      </c>
      <c r="E162" s="231">
        <v>25</v>
      </c>
      <c r="F162" s="231">
        <v>101</v>
      </c>
      <c r="G162" s="424">
        <v>912</v>
      </c>
      <c r="H162" s="423">
        <v>128</v>
      </c>
      <c r="I162" s="231">
        <v>774</v>
      </c>
      <c r="J162" s="424">
        <v>147</v>
      </c>
      <c r="K162" s="16"/>
      <c r="L162" s="16"/>
      <c r="M162" s="16"/>
    </row>
    <row r="163" spans="2:13" ht="15" customHeight="1" x14ac:dyDescent="0.25">
      <c r="B163" s="277" t="s">
        <v>567</v>
      </c>
      <c r="C163" s="433">
        <f>SUM(C164:C165)</f>
        <v>4</v>
      </c>
      <c r="D163" s="433">
        <f t="shared" ref="D163:J163" si="7">SUM(D164:D165)</f>
        <v>0</v>
      </c>
      <c r="E163" s="433">
        <f t="shared" si="7"/>
        <v>2</v>
      </c>
      <c r="F163" s="433">
        <f t="shared" si="7"/>
        <v>3</v>
      </c>
      <c r="G163" s="433">
        <f t="shared" si="7"/>
        <v>62</v>
      </c>
      <c r="H163" s="433">
        <f t="shared" si="7"/>
        <v>10</v>
      </c>
      <c r="I163" s="433">
        <f t="shared" si="7"/>
        <v>31</v>
      </c>
      <c r="J163" s="433">
        <f t="shared" si="7"/>
        <v>30</v>
      </c>
      <c r="K163" s="16"/>
      <c r="L163" s="16"/>
      <c r="M163" s="16"/>
    </row>
    <row r="164" spans="2:13" ht="15" customHeight="1" x14ac:dyDescent="0.25">
      <c r="B164" s="465" t="s">
        <v>995</v>
      </c>
      <c r="C164" s="423">
        <v>0</v>
      </c>
      <c r="D164" s="231">
        <v>0</v>
      </c>
      <c r="E164" s="231">
        <v>1</v>
      </c>
      <c r="F164" s="231">
        <v>2</v>
      </c>
      <c r="G164" s="424">
        <v>12</v>
      </c>
      <c r="H164" s="423">
        <v>2</v>
      </c>
      <c r="I164" s="231">
        <v>8</v>
      </c>
      <c r="J164" s="424">
        <v>5</v>
      </c>
      <c r="K164" s="16"/>
      <c r="L164" s="16"/>
      <c r="M164" s="16"/>
    </row>
    <row r="165" spans="2:13" ht="15" customHeight="1" x14ac:dyDescent="0.25">
      <c r="B165" s="465" t="s">
        <v>996</v>
      </c>
      <c r="C165" s="423">
        <v>4</v>
      </c>
      <c r="D165" s="231">
        <v>0</v>
      </c>
      <c r="E165" s="231">
        <v>1</v>
      </c>
      <c r="F165" s="231">
        <v>1</v>
      </c>
      <c r="G165" s="424">
        <v>50</v>
      </c>
      <c r="H165" s="423">
        <v>8</v>
      </c>
      <c r="I165" s="231">
        <v>23</v>
      </c>
      <c r="J165" s="424">
        <v>25</v>
      </c>
      <c r="K165" s="16"/>
      <c r="L165" s="16"/>
      <c r="M165" s="16"/>
    </row>
    <row r="166" spans="2:13" ht="15" customHeight="1" x14ac:dyDescent="0.25">
      <c r="B166" s="277" t="s">
        <v>1032</v>
      </c>
      <c r="C166" s="433">
        <f>SUM(C167:C168)</f>
        <v>5</v>
      </c>
      <c r="D166" s="433">
        <f t="shared" ref="D166:J166" si="8">SUM(D167:D168)</f>
        <v>0</v>
      </c>
      <c r="E166" s="433">
        <f t="shared" si="8"/>
        <v>5</v>
      </c>
      <c r="F166" s="433">
        <f t="shared" si="8"/>
        <v>0</v>
      </c>
      <c r="G166" s="433">
        <f t="shared" si="8"/>
        <v>5</v>
      </c>
      <c r="H166" s="433">
        <f t="shared" si="8"/>
        <v>0</v>
      </c>
      <c r="I166" s="433">
        <f t="shared" si="8"/>
        <v>7</v>
      </c>
      <c r="J166" s="433">
        <f t="shared" si="8"/>
        <v>8</v>
      </c>
      <c r="K166" s="16"/>
      <c r="L166" s="16"/>
      <c r="M166" s="16"/>
    </row>
    <row r="167" spans="2:13" ht="15" customHeight="1" x14ac:dyDescent="0.25">
      <c r="B167" s="465" t="s">
        <v>995</v>
      </c>
      <c r="C167" s="423">
        <v>0</v>
      </c>
      <c r="D167" s="231">
        <v>0</v>
      </c>
      <c r="E167" s="231">
        <v>2</v>
      </c>
      <c r="F167" s="231">
        <v>0</v>
      </c>
      <c r="G167" s="424">
        <v>4</v>
      </c>
      <c r="H167" s="423">
        <v>0</v>
      </c>
      <c r="I167" s="231">
        <v>3</v>
      </c>
      <c r="J167" s="424">
        <v>3</v>
      </c>
      <c r="K167" s="16"/>
      <c r="L167" s="16"/>
      <c r="M167" s="16"/>
    </row>
    <row r="168" spans="2:13" ht="15" customHeight="1" thickBot="1" x14ac:dyDescent="0.3">
      <c r="B168" s="465" t="s">
        <v>996</v>
      </c>
      <c r="C168" s="425">
        <v>5</v>
      </c>
      <c r="D168" s="427">
        <v>0</v>
      </c>
      <c r="E168" s="427">
        <v>3</v>
      </c>
      <c r="F168" s="427">
        <v>0</v>
      </c>
      <c r="G168" s="426">
        <v>1</v>
      </c>
      <c r="H168" s="425">
        <v>0</v>
      </c>
      <c r="I168" s="427">
        <v>4</v>
      </c>
      <c r="J168" s="426">
        <v>5</v>
      </c>
      <c r="K168" s="16"/>
      <c r="L168" s="16"/>
      <c r="M168" s="16"/>
    </row>
    <row r="169" spans="2:13" ht="39.950000000000003" customHeight="1" x14ac:dyDescent="0.25">
      <c r="B169" s="685" t="s">
        <v>1033</v>
      </c>
      <c r="C169" s="685"/>
      <c r="D169" s="685"/>
      <c r="E169" s="685"/>
      <c r="F169" s="685"/>
      <c r="G169" s="685"/>
      <c r="H169" s="437"/>
      <c r="I169" s="438"/>
      <c r="J169" s="438"/>
      <c r="K169" s="7"/>
      <c r="L169" s="7"/>
      <c r="M169" s="7"/>
    </row>
    <row r="171" spans="2:13" ht="15" customHeight="1" x14ac:dyDescent="0.25">
      <c r="B171" s="410" t="s">
        <v>1034</v>
      </c>
      <c r="C171" s="412" t="s">
        <v>458</v>
      </c>
      <c r="D171" s="412" t="s">
        <v>830</v>
      </c>
      <c r="E171" s="412" t="s">
        <v>459</v>
      </c>
      <c r="F171" s="412" t="s">
        <v>1035</v>
      </c>
      <c r="G171" s="412" t="s">
        <v>460</v>
      </c>
      <c r="H171" s="412" t="s">
        <v>1036</v>
      </c>
      <c r="I171" s="412" t="s">
        <v>461</v>
      </c>
      <c r="J171" s="412" t="s">
        <v>1037</v>
      </c>
    </row>
    <row r="172" spans="2:13" ht="15" customHeight="1" x14ac:dyDescent="0.25">
      <c r="B172" s="302" t="s">
        <v>1015</v>
      </c>
      <c r="C172" s="441">
        <v>9</v>
      </c>
      <c r="D172" s="442"/>
      <c r="E172" s="443">
        <v>9</v>
      </c>
      <c r="F172" s="442"/>
      <c r="G172" s="443">
        <v>9</v>
      </c>
      <c r="H172" s="442"/>
      <c r="I172" s="443">
        <v>9</v>
      </c>
      <c r="J172" s="444"/>
    </row>
    <row r="173" spans="2:13" ht="15" customHeight="1" x14ac:dyDescent="0.25">
      <c r="B173" s="308" t="s">
        <v>995</v>
      </c>
      <c r="C173" s="445">
        <v>1</v>
      </c>
      <c r="D173" s="446">
        <v>0.1111111111111111</v>
      </c>
      <c r="E173" s="447">
        <v>1</v>
      </c>
      <c r="F173" s="448">
        <v>0.1111111111111111</v>
      </c>
      <c r="G173" s="447">
        <v>1</v>
      </c>
      <c r="H173" s="446">
        <v>0.1111111111111111</v>
      </c>
      <c r="I173" s="447">
        <v>1</v>
      </c>
      <c r="J173" s="449">
        <v>0.1111111111111111</v>
      </c>
    </row>
    <row r="174" spans="2:13" ht="15" customHeight="1" x14ac:dyDescent="0.25">
      <c r="B174" s="308" t="s">
        <v>996</v>
      </c>
      <c r="C174" s="450">
        <v>8</v>
      </c>
      <c r="D174" s="446">
        <v>0.88888888888888884</v>
      </c>
      <c r="E174" s="447">
        <v>8</v>
      </c>
      <c r="F174" s="446">
        <v>0.88888888888888884</v>
      </c>
      <c r="G174" s="447">
        <v>8</v>
      </c>
      <c r="H174" s="446">
        <v>0.88888888888888884</v>
      </c>
      <c r="I174" s="447">
        <v>8</v>
      </c>
      <c r="J174" s="449">
        <v>0.88888888888888884</v>
      </c>
    </row>
    <row r="175" spans="2:13" ht="15" customHeight="1" x14ac:dyDescent="0.25">
      <c r="B175" s="305" t="s">
        <v>1022</v>
      </c>
      <c r="C175" s="441"/>
      <c r="D175" s="451"/>
      <c r="E175" s="443"/>
      <c r="F175" s="452"/>
      <c r="G175" s="443"/>
      <c r="H175" s="452"/>
      <c r="I175" s="443"/>
      <c r="J175" s="453"/>
    </row>
    <row r="176" spans="2:13" ht="15" customHeight="1" x14ac:dyDescent="0.25">
      <c r="B176" s="308" t="s">
        <v>1023</v>
      </c>
      <c r="C176" s="450">
        <v>0</v>
      </c>
      <c r="D176" s="446">
        <v>0</v>
      </c>
      <c r="E176" s="447">
        <v>0</v>
      </c>
      <c r="F176" s="446">
        <v>0</v>
      </c>
      <c r="G176" s="447">
        <v>1</v>
      </c>
      <c r="H176" s="446">
        <v>0.1111111111111111</v>
      </c>
      <c r="I176" s="447">
        <v>0</v>
      </c>
      <c r="J176" s="449">
        <v>0</v>
      </c>
    </row>
    <row r="177" spans="2:10" ht="15" customHeight="1" x14ac:dyDescent="0.25">
      <c r="B177" s="308" t="s">
        <v>1024</v>
      </c>
      <c r="C177" s="450">
        <v>0</v>
      </c>
      <c r="D177" s="446">
        <v>0</v>
      </c>
      <c r="E177" s="447">
        <v>1</v>
      </c>
      <c r="F177" s="446">
        <v>0.1111111111111111</v>
      </c>
      <c r="G177" s="447">
        <v>1</v>
      </c>
      <c r="H177" s="446">
        <v>0.1111111111111111</v>
      </c>
      <c r="I177" s="447">
        <v>1</v>
      </c>
      <c r="J177" s="449">
        <v>0.1111111111111111</v>
      </c>
    </row>
    <row r="178" spans="2:10" ht="15" customHeight="1" x14ac:dyDescent="0.25">
      <c r="B178" s="454" t="s">
        <v>1025</v>
      </c>
      <c r="C178" s="450">
        <v>9</v>
      </c>
      <c r="D178" s="446">
        <v>1</v>
      </c>
      <c r="E178" s="447">
        <v>8</v>
      </c>
      <c r="F178" s="448">
        <v>0.88888888888888884</v>
      </c>
      <c r="G178" s="447">
        <v>8</v>
      </c>
      <c r="H178" s="446">
        <v>0.88888888888888884</v>
      </c>
      <c r="I178" s="447">
        <v>8</v>
      </c>
      <c r="J178" s="449">
        <v>0.88888888888888884</v>
      </c>
    </row>
    <row r="179" spans="2:10" ht="15" customHeight="1" x14ac:dyDescent="0.25">
      <c r="B179" s="125"/>
      <c r="C179" s="125"/>
      <c r="D179" s="125"/>
      <c r="E179" s="125"/>
      <c r="F179" s="125"/>
      <c r="G179" s="125"/>
      <c r="H179" s="125"/>
      <c r="I179" s="125"/>
      <c r="J179" s="125"/>
    </row>
    <row r="180" spans="2:10" ht="15" customHeight="1" x14ac:dyDescent="0.25">
      <c r="B180" s="160" t="s">
        <v>1038</v>
      </c>
      <c r="C180" s="218" t="s">
        <v>830</v>
      </c>
      <c r="D180" s="218" t="s">
        <v>1035</v>
      </c>
      <c r="E180" s="218" t="s">
        <v>1036</v>
      </c>
      <c r="F180" s="214" t="s">
        <v>1037</v>
      </c>
      <c r="G180" s="112"/>
      <c r="H180" s="112"/>
      <c r="I180" s="112"/>
      <c r="J180" s="112"/>
    </row>
    <row r="181" spans="2:10" ht="15" customHeight="1" x14ac:dyDescent="0.25">
      <c r="B181" s="168" t="s">
        <v>1015</v>
      </c>
      <c r="C181" s="435"/>
      <c r="D181" s="455"/>
      <c r="E181" s="455"/>
      <c r="F181" s="455"/>
      <c r="G181" s="112"/>
      <c r="H181" s="112"/>
      <c r="I181" s="112"/>
      <c r="J181" s="112"/>
    </row>
    <row r="182" spans="2:10" ht="15" customHeight="1" x14ac:dyDescent="0.25">
      <c r="B182" s="330" t="s">
        <v>995</v>
      </c>
      <c r="C182" s="245">
        <f>C127/C122</f>
        <v>0.1573373676248109</v>
      </c>
      <c r="D182" s="456">
        <f>D127/D122</f>
        <v>0.16035455278001612</v>
      </c>
      <c r="E182" s="456">
        <f>E127/E122</f>
        <v>0.15171835708298406</v>
      </c>
      <c r="F182" s="456">
        <f>F127/F122</f>
        <v>0.14412024756852343</v>
      </c>
      <c r="G182" s="112"/>
      <c r="H182" s="112"/>
      <c r="I182" s="112"/>
      <c r="J182" s="112"/>
    </row>
    <row r="183" spans="2:10" ht="15" customHeight="1" x14ac:dyDescent="0.25">
      <c r="B183" s="330" t="s">
        <v>996</v>
      </c>
      <c r="C183" s="245">
        <f>C128/C122</f>
        <v>0.84266263237518912</v>
      </c>
      <c r="D183" s="456">
        <f>D128/D122</f>
        <v>0.83964544721998391</v>
      </c>
      <c r="E183" s="456">
        <f>E128/E122</f>
        <v>0.84828164291701591</v>
      </c>
      <c r="F183" s="456">
        <f>F128/F122</f>
        <v>0.85587975243147651</v>
      </c>
      <c r="G183" s="112"/>
      <c r="H183" s="112"/>
      <c r="I183" s="112"/>
      <c r="J183" s="112"/>
    </row>
    <row r="184" spans="2:10" ht="15" customHeight="1" x14ac:dyDescent="0.25">
      <c r="B184" s="168" t="s">
        <v>1022</v>
      </c>
      <c r="C184" s="435"/>
      <c r="D184" s="455"/>
      <c r="E184" s="455"/>
      <c r="F184" s="455"/>
      <c r="G184" s="112"/>
      <c r="H184" s="112"/>
      <c r="I184" s="112"/>
      <c r="J184" s="112"/>
    </row>
    <row r="185" spans="2:10" ht="15" customHeight="1" x14ac:dyDescent="0.25">
      <c r="B185" s="330" t="s">
        <v>1023</v>
      </c>
      <c r="C185" s="245">
        <f>C145/C122</f>
        <v>0.11951588502269289</v>
      </c>
      <c r="D185" s="456">
        <f>D145/D122</f>
        <v>0.10797743755036261</v>
      </c>
      <c r="E185" s="456">
        <f>E145/E122</f>
        <v>0.18189438390611903</v>
      </c>
      <c r="F185" s="456">
        <f>F145/F122</f>
        <v>9.9911582670203364E-2</v>
      </c>
      <c r="G185" s="112"/>
      <c r="H185" s="112"/>
      <c r="I185" s="112"/>
      <c r="J185" s="112"/>
    </row>
    <row r="186" spans="2:10" ht="15" customHeight="1" x14ac:dyDescent="0.25">
      <c r="B186" s="330" t="s">
        <v>1024</v>
      </c>
      <c r="C186" s="245">
        <f>C146/C122</f>
        <v>0.72390317700453854</v>
      </c>
      <c r="D186" s="456">
        <f>D146/D122</f>
        <v>0.73247381144238521</v>
      </c>
      <c r="E186" s="456">
        <f>E146/E122</f>
        <v>0.77954735959765298</v>
      </c>
      <c r="F186" s="456">
        <f>F146/F122</f>
        <v>0.74447391688771003</v>
      </c>
      <c r="G186" s="112"/>
      <c r="H186" s="112"/>
      <c r="I186" s="112"/>
      <c r="J186" s="112"/>
    </row>
    <row r="187" spans="2:10" ht="15" customHeight="1" x14ac:dyDescent="0.25">
      <c r="B187" s="330" t="s">
        <v>1025</v>
      </c>
      <c r="C187" s="245">
        <f>C147/C122</f>
        <v>0.15658093797276854</v>
      </c>
      <c r="D187" s="456">
        <f>D147/D122</f>
        <v>0.15954875100725222</v>
      </c>
      <c r="E187" s="456">
        <f>E147/E122</f>
        <v>3.8558256496227995E-2</v>
      </c>
      <c r="F187" s="456">
        <f>F147/F122</f>
        <v>0.15561450044208666</v>
      </c>
      <c r="G187" s="112"/>
      <c r="H187" s="112"/>
      <c r="I187" s="112"/>
      <c r="J187" s="112"/>
    </row>
    <row r="188" spans="2:10" ht="15" customHeight="1" x14ac:dyDescent="0.25">
      <c r="B188" s="125"/>
      <c r="C188" s="125"/>
      <c r="D188" s="125"/>
      <c r="E188" s="125"/>
      <c r="F188" s="125"/>
      <c r="G188" s="125"/>
      <c r="H188" s="125"/>
      <c r="I188" s="125"/>
      <c r="J188" s="125"/>
    </row>
    <row r="189" spans="2:10" ht="24.95" customHeight="1" x14ac:dyDescent="0.25">
      <c r="B189" s="713" t="s">
        <v>1039</v>
      </c>
      <c r="C189" s="713"/>
      <c r="D189" s="118"/>
      <c r="E189" s="84"/>
      <c r="F189" s="84"/>
      <c r="G189" s="84"/>
      <c r="H189" s="84"/>
      <c r="I189" s="119"/>
      <c r="J189" s="119"/>
    </row>
    <row r="191" spans="2:10" ht="15" customHeight="1" x14ac:dyDescent="0.3">
      <c r="B191" s="698" t="s">
        <v>163</v>
      </c>
      <c r="C191" s="698"/>
      <c r="D191" s="698"/>
      <c r="E191" s="698"/>
      <c r="F191" s="698"/>
      <c r="G191" s="698"/>
      <c r="H191" s="698"/>
      <c r="I191" s="698"/>
      <c r="J191" s="286"/>
    </row>
    <row r="192" spans="2:10" ht="15" customHeight="1" x14ac:dyDescent="0.25">
      <c r="B192" s="204" t="s">
        <v>164</v>
      </c>
      <c r="C192" s="28"/>
      <c r="D192" s="28"/>
      <c r="E192" s="28"/>
      <c r="F192" s="28"/>
      <c r="G192" s="28"/>
      <c r="H192" s="28"/>
      <c r="I192" s="28"/>
    </row>
    <row r="194" spans="2:10" ht="15" customHeight="1" x14ac:dyDescent="0.25">
      <c r="B194" s="160" t="s">
        <v>1040</v>
      </c>
      <c r="C194" s="218" t="s">
        <v>458</v>
      </c>
      <c r="D194" s="218" t="s">
        <v>1041</v>
      </c>
      <c r="E194" s="218" t="s">
        <v>571</v>
      </c>
      <c r="F194" s="218" t="s">
        <v>1042</v>
      </c>
      <c r="G194" s="218" t="s">
        <v>1043</v>
      </c>
      <c r="H194" s="408" t="s">
        <v>1044</v>
      </c>
      <c r="I194" s="218" t="s">
        <v>461</v>
      </c>
      <c r="J194" s="409" t="s">
        <v>1045</v>
      </c>
    </row>
    <row r="195" spans="2:10" ht="15" customHeight="1" x14ac:dyDescent="0.25">
      <c r="B195" s="168" t="s">
        <v>1046</v>
      </c>
      <c r="C195" s="455">
        <f>SUM(C197:C198)</f>
        <v>96</v>
      </c>
      <c r="D195" s="457">
        <f>Table16122294[[#This Row],[FY2023]]/C122</f>
        <v>7.2617246596066568E-2</v>
      </c>
      <c r="E195" s="455">
        <f>SUM(E197:E198)</f>
        <v>113</v>
      </c>
      <c r="F195" s="458">
        <f>Table16122294[[#This Row],[FY2022(1)]]/D122</f>
        <v>9.1055600322320712E-2</v>
      </c>
      <c r="G195" s="455">
        <f>SUM(G197:G198)</f>
        <v>97</v>
      </c>
      <c r="H195" s="458">
        <f>Table16122294[[#This Row],[FY2021(1)]]/E122</f>
        <v>8.1307627829002513E-2</v>
      </c>
      <c r="I195" s="455">
        <f>SUM(I197:I198)</f>
        <v>63</v>
      </c>
      <c r="J195" s="458">
        <f>Table16122294[[#This Row],[FY2020]]/F122</f>
        <v>5.5702917771883291E-2</v>
      </c>
    </row>
    <row r="196" spans="2:10" ht="15" customHeight="1" x14ac:dyDescent="0.25">
      <c r="B196" s="168" t="s">
        <v>1047</v>
      </c>
      <c r="C196" s="455"/>
      <c r="D196" s="459"/>
      <c r="E196" s="455"/>
      <c r="F196" s="459"/>
      <c r="G196" s="455"/>
      <c r="H196" s="459"/>
      <c r="I196" s="455"/>
      <c r="J196" s="459"/>
    </row>
    <row r="197" spans="2:10" ht="15" customHeight="1" x14ac:dyDescent="0.25">
      <c r="B197" s="330" t="s">
        <v>424</v>
      </c>
      <c r="C197" s="414">
        <v>77</v>
      </c>
      <c r="D197" s="460">
        <v>5.8245083207261725E-2</v>
      </c>
      <c r="E197" s="414">
        <v>95</v>
      </c>
      <c r="F197" s="460">
        <v>7.6551168412570508E-2</v>
      </c>
      <c r="G197" s="414">
        <v>97</v>
      </c>
      <c r="H197" s="460">
        <v>8.1307627829002513E-2</v>
      </c>
      <c r="I197" s="414">
        <v>63</v>
      </c>
      <c r="J197" s="460">
        <v>5.5702917771883291E-2</v>
      </c>
    </row>
    <row r="198" spans="2:10" ht="15" customHeight="1" x14ac:dyDescent="0.25">
      <c r="B198" s="330" t="s">
        <v>567</v>
      </c>
      <c r="C198" s="414">
        <v>19</v>
      </c>
      <c r="D198" s="460">
        <v>1.4372163388804841E-2</v>
      </c>
      <c r="E198" s="414">
        <v>18</v>
      </c>
      <c r="F198" s="460">
        <v>1.4504431909750202E-2</v>
      </c>
      <c r="G198" s="414"/>
      <c r="H198" s="461"/>
      <c r="I198" s="414"/>
      <c r="J198" s="461"/>
    </row>
    <row r="199" spans="2:10" ht="15" customHeight="1" x14ac:dyDescent="0.25">
      <c r="B199" s="168" t="s">
        <v>1022</v>
      </c>
      <c r="C199" s="455"/>
      <c r="D199" s="459"/>
      <c r="E199" s="455"/>
      <c r="F199" s="459"/>
      <c r="G199" s="455"/>
      <c r="H199" s="459"/>
      <c r="I199" s="455"/>
      <c r="J199" s="462"/>
    </row>
    <row r="200" spans="2:10" ht="15" customHeight="1" x14ac:dyDescent="0.25">
      <c r="B200" s="330" t="s">
        <v>1048</v>
      </c>
      <c r="C200" s="414">
        <f>17+4</f>
        <v>21</v>
      </c>
      <c r="D200" s="460">
        <v>1.588502269288956E-2</v>
      </c>
      <c r="E200" s="414">
        <v>34</v>
      </c>
      <c r="F200" s="460">
        <v>2.7397260273972601E-2</v>
      </c>
      <c r="G200" s="414">
        <v>26</v>
      </c>
      <c r="H200" s="460">
        <v>2.179379715004191E-2</v>
      </c>
      <c r="I200" s="414">
        <v>14</v>
      </c>
      <c r="J200" s="460">
        <v>1.237842617152962E-2</v>
      </c>
    </row>
    <row r="201" spans="2:10" ht="15" customHeight="1" x14ac:dyDescent="0.25">
      <c r="B201" s="330" t="s">
        <v>1049</v>
      </c>
      <c r="C201" s="414">
        <f>53+11</f>
        <v>64</v>
      </c>
      <c r="D201" s="460">
        <v>4.8411497730711045E-2</v>
      </c>
      <c r="E201" s="414">
        <v>66</v>
      </c>
      <c r="F201" s="460">
        <v>5.3182917002417403E-2</v>
      </c>
      <c r="G201" s="414">
        <v>68</v>
      </c>
      <c r="H201" s="460">
        <v>5.6999161777032688E-2</v>
      </c>
      <c r="I201" s="414">
        <v>38</v>
      </c>
      <c r="J201" s="460">
        <v>3.3598585322723251E-2</v>
      </c>
    </row>
    <row r="202" spans="2:10" ht="15" customHeight="1" x14ac:dyDescent="0.25">
      <c r="B202" s="330" t="s">
        <v>1050</v>
      </c>
      <c r="C202" s="414">
        <f>7+4</f>
        <v>11</v>
      </c>
      <c r="D202" s="460">
        <v>8.3207261724659604E-3</v>
      </c>
      <c r="E202" s="414">
        <v>13</v>
      </c>
      <c r="F202" s="460">
        <v>1.0475423045930701E-2</v>
      </c>
      <c r="G202" s="414">
        <v>3</v>
      </c>
      <c r="H202" s="460">
        <v>2.5146689019279128E-3</v>
      </c>
      <c r="I202" s="414">
        <v>11</v>
      </c>
      <c r="J202" s="460">
        <v>9.7259062776304164E-3</v>
      </c>
    </row>
    <row r="203" spans="2:10" ht="15" customHeight="1" x14ac:dyDescent="0.25">
      <c r="B203" s="168" t="s">
        <v>1015</v>
      </c>
      <c r="C203" s="455"/>
      <c r="D203" s="459"/>
      <c r="E203" s="455"/>
      <c r="F203" s="459"/>
      <c r="G203" s="455"/>
      <c r="H203" s="459"/>
      <c r="I203" s="455"/>
      <c r="J203" s="462"/>
    </row>
    <row r="204" spans="2:10" ht="15" customHeight="1" x14ac:dyDescent="0.25">
      <c r="B204" s="330" t="s">
        <v>995</v>
      </c>
      <c r="C204" s="414">
        <f>15+2</f>
        <v>17</v>
      </c>
      <c r="D204" s="460">
        <v>1.2859304084720122E-2</v>
      </c>
      <c r="E204" s="414">
        <v>30</v>
      </c>
      <c r="F204" s="460">
        <v>2.4174053182917002E-2</v>
      </c>
      <c r="G204" s="414">
        <v>21</v>
      </c>
      <c r="H204" s="460">
        <v>1.7602682313495391E-2</v>
      </c>
      <c r="I204" s="414">
        <v>10</v>
      </c>
      <c r="J204" s="460">
        <v>8.8417329796640146E-3</v>
      </c>
    </row>
    <row r="205" spans="2:10" ht="15" customHeight="1" x14ac:dyDescent="0.25">
      <c r="B205" s="330" t="s">
        <v>996</v>
      </c>
      <c r="C205" s="414">
        <f>62+17</f>
        <v>79</v>
      </c>
      <c r="D205" s="460">
        <v>5.9757942511346446E-2</v>
      </c>
      <c r="E205" s="414">
        <v>83</v>
      </c>
      <c r="F205" s="460">
        <v>6.688154713940371E-2</v>
      </c>
      <c r="G205" s="414">
        <v>76</v>
      </c>
      <c r="H205" s="460">
        <v>6.3704945515507122E-2</v>
      </c>
      <c r="I205" s="414">
        <v>53</v>
      </c>
      <c r="J205" s="460">
        <v>4.6861184792219276E-2</v>
      </c>
    </row>
    <row r="206" spans="2:10" ht="15" customHeight="1" x14ac:dyDescent="0.25">
      <c r="B206" s="168" t="s">
        <v>565</v>
      </c>
      <c r="C206" s="455"/>
      <c r="D206" s="459"/>
      <c r="E206" s="455"/>
      <c r="F206" s="459"/>
      <c r="G206" s="455"/>
      <c r="H206" s="459"/>
      <c r="I206" s="455"/>
      <c r="J206" s="462"/>
    </row>
    <row r="207" spans="2:10" ht="15" customHeight="1" x14ac:dyDescent="0.25">
      <c r="B207" s="330" t="s">
        <v>1019</v>
      </c>
      <c r="C207" s="414">
        <f>23+10</f>
        <v>33</v>
      </c>
      <c r="D207" s="460">
        <v>2.4962178517397883E-2</v>
      </c>
      <c r="E207" s="414">
        <v>43</v>
      </c>
      <c r="F207" s="460">
        <v>3.4649476228847703E-2</v>
      </c>
      <c r="G207" s="414">
        <v>31</v>
      </c>
      <c r="H207" s="460">
        <v>2.5984911986588432E-2</v>
      </c>
      <c r="I207" s="414" t="s">
        <v>470</v>
      </c>
      <c r="J207" s="414" t="s">
        <v>470</v>
      </c>
    </row>
    <row r="208" spans="2:10" ht="15" customHeight="1" x14ac:dyDescent="0.25">
      <c r="B208" s="330" t="s">
        <v>1020</v>
      </c>
      <c r="C208" s="414">
        <f>36+9</f>
        <v>45</v>
      </c>
      <c r="D208" s="460">
        <v>3.4039334341906202E-2</v>
      </c>
      <c r="E208" s="414">
        <v>50</v>
      </c>
      <c r="F208" s="460">
        <v>4.0290088638195005E-2</v>
      </c>
      <c r="G208" s="414">
        <v>44</v>
      </c>
      <c r="H208" s="460">
        <v>3.6881810561609385E-2</v>
      </c>
      <c r="I208" s="414" t="s">
        <v>470</v>
      </c>
      <c r="J208" s="414" t="s">
        <v>470</v>
      </c>
    </row>
    <row r="209" spans="2:10" ht="15" customHeight="1" x14ac:dyDescent="0.25">
      <c r="B209" s="330" t="s">
        <v>1000</v>
      </c>
      <c r="C209" s="414">
        <f>18+0</f>
        <v>18</v>
      </c>
      <c r="D209" s="460">
        <v>1.3615733736762481E-2</v>
      </c>
      <c r="E209" s="414">
        <v>20</v>
      </c>
      <c r="F209" s="460">
        <v>1.6116035455278E-2</v>
      </c>
      <c r="G209" s="414">
        <v>22</v>
      </c>
      <c r="H209" s="460">
        <v>1.8440905280804692E-2</v>
      </c>
      <c r="I209" s="414" t="s">
        <v>470</v>
      </c>
      <c r="J209" s="414" t="s">
        <v>470</v>
      </c>
    </row>
    <row r="210" spans="2:10" ht="15" customHeight="1" x14ac:dyDescent="0.25">
      <c r="B210" s="21"/>
      <c r="C210" s="21"/>
      <c r="D210" s="35"/>
      <c r="E210" s="21"/>
      <c r="F210" s="35"/>
      <c r="G210" s="21"/>
      <c r="H210" s="35"/>
      <c r="I210" s="21"/>
      <c r="J210" s="21"/>
    </row>
    <row r="211" spans="2:10" ht="15" customHeight="1" x14ac:dyDescent="0.25">
      <c r="B211" s="160" t="s">
        <v>1051</v>
      </c>
      <c r="C211" s="218" t="s">
        <v>458</v>
      </c>
      <c r="D211" s="218" t="s">
        <v>1041</v>
      </c>
      <c r="E211" s="218" t="s">
        <v>571</v>
      </c>
      <c r="F211" s="218" t="s">
        <v>1042</v>
      </c>
      <c r="G211" s="218" t="s">
        <v>1043</v>
      </c>
      <c r="H211" s="408" t="s">
        <v>1044</v>
      </c>
      <c r="I211" s="218" t="s">
        <v>461</v>
      </c>
      <c r="J211" s="409" t="s">
        <v>1045</v>
      </c>
    </row>
    <row r="212" spans="2:10" ht="15" customHeight="1" x14ac:dyDescent="0.25">
      <c r="B212" s="168" t="s">
        <v>1052</v>
      </c>
      <c r="C212" s="455">
        <f>SUM(C217:C218)</f>
        <v>108</v>
      </c>
      <c r="D212" s="459">
        <f>Table1620295[[#This Row],[FY2023]]/C122</f>
        <v>8.169440242057488E-2</v>
      </c>
      <c r="E212" s="455">
        <f>SUM(E217:E218)</f>
        <v>127</v>
      </c>
      <c r="F212" s="459">
        <f>Table1620295[[#This Row],[FY2022(1)]]/D122</f>
        <v>0.10233682514101532</v>
      </c>
      <c r="G212" s="455">
        <f>SUM(G217:G218)</f>
        <v>74</v>
      </c>
      <c r="H212" s="459">
        <f>Table1620295[[#This Row],[FY2021(1)]]/E122</f>
        <v>6.2028499580888519E-2</v>
      </c>
      <c r="I212" s="455">
        <f>SUM(I217:I218)</f>
        <v>34</v>
      </c>
      <c r="J212" s="459">
        <f>Table1620295[[#This Row],[FY2020]]/F122</f>
        <v>3.0061892130857647E-2</v>
      </c>
    </row>
    <row r="213" spans="2:10" ht="15" customHeight="1" x14ac:dyDescent="0.25">
      <c r="B213" s="168" t="s">
        <v>1053</v>
      </c>
      <c r="C213" s="455"/>
      <c r="D213" s="459"/>
      <c r="E213" s="455"/>
      <c r="F213" s="459"/>
      <c r="G213" s="455"/>
      <c r="H213" s="459"/>
      <c r="I213" s="455"/>
      <c r="J213" s="459"/>
    </row>
    <row r="214" spans="2:10" ht="15" customHeight="1" x14ac:dyDescent="0.25">
      <c r="B214" s="330" t="s">
        <v>1054</v>
      </c>
      <c r="C214" s="414">
        <f>42+12</f>
        <v>54</v>
      </c>
      <c r="D214" s="460">
        <v>4.084720121028744E-2</v>
      </c>
      <c r="E214" s="414">
        <v>67</v>
      </c>
      <c r="F214" s="460">
        <v>5.3988718775181306E-2</v>
      </c>
      <c r="G214" s="414">
        <v>39</v>
      </c>
      <c r="H214" s="460">
        <v>3.269069572506287E-2</v>
      </c>
      <c r="I214" s="414">
        <v>121</v>
      </c>
      <c r="J214" s="460">
        <v>0.10698496905393456</v>
      </c>
    </row>
    <row r="215" spans="2:10" ht="15" customHeight="1" x14ac:dyDescent="0.25">
      <c r="B215" s="330" t="s">
        <v>1055</v>
      </c>
      <c r="C215" s="414">
        <f>46+8</f>
        <v>54</v>
      </c>
      <c r="D215" s="460">
        <v>4.084720121028744E-2</v>
      </c>
      <c r="E215" s="414">
        <v>60</v>
      </c>
      <c r="F215" s="460">
        <v>4.8348106365834004E-2</v>
      </c>
      <c r="G215" s="414">
        <v>35</v>
      </c>
      <c r="H215" s="460">
        <v>2.9337803855825649E-2</v>
      </c>
      <c r="I215" s="414"/>
      <c r="J215" s="460">
        <v>0</v>
      </c>
    </row>
    <row r="216" spans="2:10" ht="15" customHeight="1" x14ac:dyDescent="0.25">
      <c r="B216" s="168" t="s">
        <v>1047</v>
      </c>
      <c r="C216" s="455"/>
      <c r="D216" s="460"/>
      <c r="E216" s="455"/>
      <c r="F216" s="460"/>
      <c r="G216" s="455"/>
      <c r="H216" s="460"/>
      <c r="I216" s="455"/>
      <c r="J216" s="460"/>
    </row>
    <row r="217" spans="2:10" ht="15" customHeight="1" x14ac:dyDescent="0.25">
      <c r="B217" s="330" t="s">
        <v>424</v>
      </c>
      <c r="C217" s="414">
        <v>88</v>
      </c>
      <c r="D217" s="460">
        <v>6.6565809379727683E-2</v>
      </c>
      <c r="E217" s="414">
        <v>127</v>
      </c>
      <c r="F217" s="460">
        <v>0.10233682514101532</v>
      </c>
      <c r="G217" s="414">
        <v>74</v>
      </c>
      <c r="H217" s="460">
        <v>6.2028499580888519E-2</v>
      </c>
      <c r="I217" s="414">
        <v>34</v>
      </c>
      <c r="J217" s="460">
        <v>3.0061892130857647E-2</v>
      </c>
    </row>
    <row r="218" spans="2:10" ht="15" customHeight="1" x14ac:dyDescent="0.25">
      <c r="B218" s="330" t="s">
        <v>567</v>
      </c>
      <c r="C218" s="414">
        <v>20</v>
      </c>
      <c r="D218" s="460">
        <v>1.5128593040847202E-2</v>
      </c>
      <c r="E218" s="414">
        <v>0</v>
      </c>
      <c r="F218" s="460">
        <v>0</v>
      </c>
      <c r="G218" s="414"/>
      <c r="H218" s="460"/>
      <c r="I218" s="414"/>
      <c r="J218" s="460"/>
    </row>
    <row r="219" spans="2:10" ht="15" customHeight="1" x14ac:dyDescent="0.25">
      <c r="B219" s="168" t="s">
        <v>1022</v>
      </c>
      <c r="C219" s="455"/>
      <c r="D219" s="460"/>
      <c r="E219" s="455"/>
      <c r="F219" s="460"/>
      <c r="G219" s="455"/>
      <c r="H219" s="460"/>
      <c r="I219" s="455"/>
      <c r="J219" s="460"/>
    </row>
    <row r="220" spans="2:10" ht="15" customHeight="1" x14ac:dyDescent="0.25">
      <c r="B220" s="330" t="s">
        <v>1048</v>
      </c>
      <c r="C220" s="414">
        <f>6+5</f>
        <v>11</v>
      </c>
      <c r="D220" s="460">
        <v>8.3207261724659604E-3</v>
      </c>
      <c r="E220" s="414">
        <v>13</v>
      </c>
      <c r="F220" s="460">
        <v>1.0475423045930701E-2</v>
      </c>
      <c r="G220" s="414">
        <v>5</v>
      </c>
      <c r="H220" s="460">
        <v>4.1911148365465214E-3</v>
      </c>
      <c r="I220" s="414">
        <v>8</v>
      </c>
      <c r="J220" s="460">
        <v>7.073386383731211E-3</v>
      </c>
    </row>
    <row r="221" spans="2:10" ht="15" customHeight="1" x14ac:dyDescent="0.25">
      <c r="B221" s="330" t="s">
        <v>1049</v>
      </c>
      <c r="C221" s="414">
        <f>57+10</f>
        <v>67</v>
      </c>
      <c r="D221" s="460">
        <v>5.0680786686838127E-2</v>
      </c>
      <c r="E221" s="414">
        <v>86</v>
      </c>
      <c r="F221" s="460">
        <v>6.9298952457695406E-2</v>
      </c>
      <c r="G221" s="414">
        <v>45</v>
      </c>
      <c r="H221" s="460">
        <v>3.7720033528918694E-2</v>
      </c>
      <c r="I221" s="414">
        <v>19</v>
      </c>
      <c r="J221" s="460">
        <v>1.6799292661361626E-2</v>
      </c>
    </row>
    <row r="222" spans="2:10" ht="15" customHeight="1" x14ac:dyDescent="0.25">
      <c r="B222" s="330" t="s">
        <v>1050</v>
      </c>
      <c r="C222" s="414">
        <f>25+5</f>
        <v>30</v>
      </c>
      <c r="D222" s="460">
        <v>2.2692889561270801E-2</v>
      </c>
      <c r="E222" s="414">
        <v>28</v>
      </c>
      <c r="F222" s="460">
        <v>2.2562449637389202E-2</v>
      </c>
      <c r="G222" s="414">
        <v>24</v>
      </c>
      <c r="H222" s="460">
        <v>2.0117351215423303E-2</v>
      </c>
      <c r="I222" s="414">
        <v>7</v>
      </c>
      <c r="J222" s="460">
        <v>6.18921308576481E-3</v>
      </c>
    </row>
    <row r="223" spans="2:10" ht="15" customHeight="1" x14ac:dyDescent="0.25">
      <c r="B223" s="168" t="s">
        <v>1015</v>
      </c>
      <c r="C223" s="455"/>
      <c r="D223" s="460"/>
      <c r="E223" s="455"/>
      <c r="F223" s="460"/>
      <c r="G223" s="455"/>
      <c r="H223" s="460"/>
      <c r="I223" s="455"/>
      <c r="J223" s="460"/>
    </row>
    <row r="224" spans="2:10" ht="15" customHeight="1" x14ac:dyDescent="0.25">
      <c r="B224" s="330" t="s">
        <v>995</v>
      </c>
      <c r="C224" s="414">
        <f>15+8</f>
        <v>23</v>
      </c>
      <c r="D224" s="460">
        <v>1.7397881996974281E-2</v>
      </c>
      <c r="E224" s="414">
        <v>23</v>
      </c>
      <c r="F224" s="460">
        <v>1.8533440773569703E-2</v>
      </c>
      <c r="G224" s="414">
        <v>8</v>
      </c>
      <c r="H224" s="460">
        <v>6.7057837384744343E-3</v>
      </c>
      <c r="I224" s="414">
        <v>10</v>
      </c>
      <c r="J224" s="460">
        <v>8.8417329796640146E-3</v>
      </c>
    </row>
    <row r="225" spans="2:10" ht="15" customHeight="1" x14ac:dyDescent="0.25">
      <c r="B225" s="330" t="s">
        <v>996</v>
      </c>
      <c r="C225" s="414">
        <f>73+12</f>
        <v>85</v>
      </c>
      <c r="D225" s="460">
        <v>6.4296520423600609E-2</v>
      </c>
      <c r="E225" s="414">
        <v>104</v>
      </c>
      <c r="F225" s="460">
        <v>8.380338436744561E-2</v>
      </c>
      <c r="G225" s="414">
        <v>66</v>
      </c>
      <c r="H225" s="460">
        <v>5.5322715842414084E-2</v>
      </c>
      <c r="I225" s="414">
        <v>24</v>
      </c>
      <c r="J225" s="460">
        <v>2.1220159151193633E-2</v>
      </c>
    </row>
    <row r="226" spans="2:10" ht="15" customHeight="1" x14ac:dyDescent="0.25">
      <c r="B226" s="168" t="s">
        <v>565</v>
      </c>
      <c r="C226" s="455"/>
      <c r="D226" s="460"/>
      <c r="E226" s="455"/>
      <c r="F226" s="460"/>
      <c r="G226" s="455"/>
      <c r="H226" s="460"/>
      <c r="I226" s="455"/>
      <c r="J226" s="455"/>
    </row>
    <row r="227" spans="2:10" ht="15" customHeight="1" x14ac:dyDescent="0.25">
      <c r="B227" s="330" t="s">
        <v>1019</v>
      </c>
      <c r="C227" s="414">
        <f>29+18</f>
        <v>47</v>
      </c>
      <c r="D227" s="460">
        <v>3.5552193645990923E-2</v>
      </c>
      <c r="E227" s="414">
        <v>85</v>
      </c>
      <c r="F227" s="460">
        <v>6.8493150684931503E-2</v>
      </c>
      <c r="G227" s="414">
        <v>41</v>
      </c>
      <c r="H227" s="460">
        <v>3.4367141659681473E-2</v>
      </c>
      <c r="I227" s="414" t="s">
        <v>470</v>
      </c>
      <c r="J227" s="414" t="s">
        <v>470</v>
      </c>
    </row>
    <row r="228" spans="2:10" ht="15" customHeight="1" x14ac:dyDescent="0.25">
      <c r="B228" s="330" t="s">
        <v>1020</v>
      </c>
      <c r="C228" s="414">
        <f>39+2</f>
        <v>41</v>
      </c>
      <c r="D228" s="460">
        <v>3.1013615733736764E-2</v>
      </c>
      <c r="E228" s="414">
        <v>33</v>
      </c>
      <c r="F228" s="460">
        <v>2.6591458501208701E-2</v>
      </c>
      <c r="G228" s="414">
        <v>22</v>
      </c>
      <c r="H228" s="460">
        <v>1.8440905280804692E-2</v>
      </c>
      <c r="I228" s="414" t="s">
        <v>470</v>
      </c>
      <c r="J228" s="414" t="s">
        <v>470</v>
      </c>
    </row>
    <row r="229" spans="2:10" ht="15" customHeight="1" x14ac:dyDescent="0.25">
      <c r="B229" s="330" t="s">
        <v>1000</v>
      </c>
      <c r="C229" s="414">
        <f>20+0</f>
        <v>20</v>
      </c>
      <c r="D229" s="460">
        <v>1.5128593040847202E-2</v>
      </c>
      <c r="E229" s="414">
        <v>9</v>
      </c>
      <c r="F229" s="460">
        <v>7.2522159548751011E-3</v>
      </c>
      <c r="G229" s="414">
        <v>11</v>
      </c>
      <c r="H229" s="460">
        <v>9.2204526404023462E-3</v>
      </c>
      <c r="I229" s="414" t="s">
        <v>470</v>
      </c>
      <c r="J229" s="414" t="s">
        <v>470</v>
      </c>
    </row>
    <row r="230" spans="2:10" ht="30" customHeight="1" x14ac:dyDescent="0.25">
      <c r="B230" s="685" t="s">
        <v>1056</v>
      </c>
      <c r="C230" s="685"/>
      <c r="D230" s="685"/>
      <c r="E230" s="685"/>
      <c r="F230" s="685"/>
      <c r="G230" s="685"/>
      <c r="H230" s="685"/>
      <c r="I230" s="685"/>
      <c r="J230" s="685"/>
    </row>
    <row r="232" spans="2:10" ht="15" customHeight="1" x14ac:dyDescent="0.3">
      <c r="B232" s="698" t="s">
        <v>1057</v>
      </c>
      <c r="C232" s="698"/>
      <c r="D232" s="698"/>
      <c r="E232" s="698"/>
      <c r="F232" s="698"/>
      <c r="G232" s="698"/>
      <c r="H232" s="698"/>
      <c r="I232" s="698"/>
      <c r="J232" s="286"/>
    </row>
    <row r="233" spans="2:10" ht="15" customHeight="1" x14ac:dyDescent="0.25">
      <c r="B233" s="204" t="s">
        <v>166</v>
      </c>
      <c r="C233" s="28"/>
      <c r="D233" s="28"/>
      <c r="E233" s="28"/>
      <c r="F233" s="28"/>
      <c r="G233" s="28"/>
      <c r="H233" s="28"/>
      <c r="I233" s="28"/>
    </row>
    <row r="234" spans="2:10" ht="15" customHeight="1" x14ac:dyDescent="0.25">
      <c r="B234" s="31"/>
      <c r="C234" s="31"/>
      <c r="D234" s="31"/>
      <c r="E234" s="31"/>
      <c r="F234" s="31"/>
      <c r="G234" s="31"/>
      <c r="H234" s="31"/>
      <c r="I234" s="31"/>
    </row>
    <row r="235" spans="2:10" ht="15" customHeight="1" x14ac:dyDescent="0.25">
      <c r="B235" s="213" t="s">
        <v>444</v>
      </c>
      <c r="C235" s="257" t="s">
        <v>458</v>
      </c>
      <c r="D235" s="159" t="s">
        <v>459</v>
      </c>
      <c r="E235" s="159" t="s">
        <v>1011</v>
      </c>
      <c r="F235" s="249" t="s">
        <v>461</v>
      </c>
      <c r="G235" s="31"/>
      <c r="H235" s="31"/>
      <c r="I235" s="7"/>
    </row>
    <row r="236" spans="2:10" ht="15" customHeight="1" x14ac:dyDescent="0.25">
      <c r="B236" s="181" t="s">
        <v>1058</v>
      </c>
      <c r="C236" s="387">
        <v>13</v>
      </c>
      <c r="D236" s="387">
        <v>10</v>
      </c>
      <c r="E236" s="466">
        <v>4</v>
      </c>
      <c r="F236" s="231">
        <v>4</v>
      </c>
      <c r="G236" s="33"/>
      <c r="H236" s="33"/>
      <c r="I236" s="34"/>
    </row>
    <row r="237" spans="2:10" ht="30" customHeight="1" x14ac:dyDescent="0.25">
      <c r="B237" s="685" t="s">
        <v>1059</v>
      </c>
      <c r="C237" s="685"/>
      <c r="D237" s="685"/>
      <c r="E237" s="685"/>
      <c r="F237" s="685"/>
      <c r="G237" s="80"/>
      <c r="H237" s="80"/>
      <c r="I237" s="31"/>
    </row>
    <row r="238" spans="2:10" ht="15" customHeight="1" x14ac:dyDescent="0.25">
      <c r="B238" s="31"/>
      <c r="C238" s="31"/>
      <c r="D238" s="31"/>
      <c r="E238" s="31"/>
      <c r="F238" s="31"/>
      <c r="G238" s="31"/>
      <c r="H238" s="31"/>
      <c r="I238" s="31"/>
    </row>
    <row r="239" spans="2:10" ht="24.95" customHeight="1" x14ac:dyDescent="0.25">
      <c r="B239" s="713" t="s">
        <v>1060</v>
      </c>
      <c r="C239" s="713"/>
      <c r="D239" s="118"/>
      <c r="E239" s="84"/>
      <c r="F239" s="84"/>
      <c r="G239" s="84"/>
      <c r="H239" s="84"/>
      <c r="I239" s="119"/>
      <c r="J239" s="119"/>
    </row>
    <row r="241" spans="2:10" ht="21" customHeight="1" x14ac:dyDescent="0.3">
      <c r="B241" s="723" t="s">
        <v>1061</v>
      </c>
      <c r="C241" s="723"/>
      <c r="D241" s="723"/>
      <c r="E241" s="723"/>
      <c r="F241" s="723"/>
      <c r="G241" s="723"/>
      <c r="H241" s="723"/>
      <c r="I241" s="723"/>
      <c r="J241" s="286"/>
    </row>
    <row r="242" spans="2:10" ht="15" customHeight="1" x14ac:dyDescent="0.25">
      <c r="B242" s="204" t="s">
        <v>168</v>
      </c>
      <c r="C242" s="28"/>
      <c r="D242" s="28"/>
      <c r="E242" s="28"/>
      <c r="F242" s="28"/>
      <c r="G242" s="28"/>
      <c r="H242" s="28"/>
      <c r="I242" s="28"/>
    </row>
    <row r="243" spans="2:10" ht="15" customHeight="1" x14ac:dyDescent="0.25">
      <c r="B243" s="31"/>
      <c r="C243" s="31"/>
      <c r="D243" s="31"/>
      <c r="E243" s="31"/>
      <c r="F243" s="31"/>
      <c r="G243" s="31"/>
      <c r="H243" s="31"/>
      <c r="I243" s="31"/>
    </row>
    <row r="244" spans="2:10" ht="15" customHeight="1" x14ac:dyDescent="0.25">
      <c r="B244" s="160" t="s">
        <v>444</v>
      </c>
      <c r="C244" s="218" t="s">
        <v>572</v>
      </c>
      <c r="D244" s="214" t="s">
        <v>1062</v>
      </c>
      <c r="E244" s="8"/>
      <c r="F244" s="8"/>
      <c r="G244" s="8"/>
      <c r="H244" s="16"/>
      <c r="I244" s="16"/>
    </row>
    <row r="245" spans="2:10" ht="30" customHeight="1" x14ac:dyDescent="0.25">
      <c r="B245" s="181" t="s">
        <v>1063</v>
      </c>
      <c r="C245" s="461">
        <v>0.01</v>
      </c>
      <c r="D245" s="461">
        <v>1</v>
      </c>
      <c r="E245" s="31"/>
      <c r="F245" s="31"/>
      <c r="G245" s="55"/>
      <c r="H245" s="56"/>
      <c r="I245" s="56"/>
    </row>
    <row r="246" spans="2:10" ht="15" customHeight="1" x14ac:dyDescent="0.25">
      <c r="B246" s="181" t="s">
        <v>995</v>
      </c>
      <c r="C246" s="461">
        <v>0.71</v>
      </c>
      <c r="D246" s="414"/>
      <c r="E246" s="8"/>
      <c r="F246" s="8"/>
      <c r="G246" s="55"/>
      <c r="H246" s="56"/>
      <c r="I246" s="56"/>
    </row>
    <row r="247" spans="2:10" ht="15" customHeight="1" x14ac:dyDescent="0.25">
      <c r="B247" s="181" t="s">
        <v>996</v>
      </c>
      <c r="C247" s="461">
        <v>0.28999999999999998</v>
      </c>
      <c r="D247" s="414"/>
      <c r="E247" s="31"/>
      <c r="F247" s="31"/>
      <c r="G247" s="55"/>
      <c r="H247" s="56"/>
      <c r="I247" s="56"/>
    </row>
    <row r="248" spans="2:10" ht="15" customHeight="1" x14ac:dyDescent="0.25">
      <c r="B248" s="181" t="s">
        <v>1064</v>
      </c>
      <c r="C248" s="467">
        <f>9332.44/36.33</f>
        <v>256.87971373520509</v>
      </c>
      <c r="D248" s="467">
        <v>10.25</v>
      </c>
      <c r="E248" s="8"/>
      <c r="F248" s="8"/>
      <c r="G248" s="55"/>
      <c r="H248" s="56"/>
      <c r="I248" s="56"/>
    </row>
    <row r="249" spans="2:10" ht="15" customHeight="1" x14ac:dyDescent="0.25">
      <c r="B249" s="181" t="s">
        <v>1065</v>
      </c>
      <c r="C249" s="467">
        <f>C248</f>
        <v>256.87971373520509</v>
      </c>
      <c r="D249" s="467"/>
      <c r="E249" s="31"/>
      <c r="F249" s="31"/>
      <c r="G249" s="55"/>
      <c r="H249" s="56"/>
      <c r="I249" s="56"/>
    </row>
    <row r="250" spans="2:10" ht="15" customHeight="1" x14ac:dyDescent="0.25">
      <c r="B250" s="181" t="s">
        <v>1066</v>
      </c>
      <c r="C250" s="467">
        <f>C248</f>
        <v>256.87971373520509</v>
      </c>
      <c r="D250" s="467"/>
      <c r="E250" s="55"/>
      <c r="F250" s="55"/>
      <c r="G250" s="55"/>
      <c r="H250" s="56"/>
      <c r="I250" s="56"/>
    </row>
    <row r="251" spans="2:10" ht="24.95" customHeight="1" x14ac:dyDescent="0.25">
      <c r="B251" s="181" t="s">
        <v>1067</v>
      </c>
      <c r="C251" s="414">
        <f>C249/C248</f>
        <v>1</v>
      </c>
      <c r="D251" s="414">
        <v>2.76</v>
      </c>
      <c r="E251" s="55"/>
      <c r="F251" s="8"/>
      <c r="G251" s="8"/>
      <c r="H251" s="16"/>
      <c r="I251" s="16"/>
    </row>
    <row r="252" spans="2:10" ht="49.5" customHeight="1" x14ac:dyDescent="0.25">
      <c r="B252" s="181" t="s">
        <v>1068</v>
      </c>
      <c r="C252" s="155" t="s">
        <v>1069</v>
      </c>
      <c r="D252" s="414" t="s">
        <v>1070</v>
      </c>
      <c r="E252" s="55"/>
      <c r="F252" s="55"/>
      <c r="G252" s="55"/>
      <c r="H252" s="56"/>
      <c r="I252" s="56"/>
    </row>
    <row r="253" spans="2:10" ht="90" customHeight="1" x14ac:dyDescent="0.25">
      <c r="B253" s="685" t="s">
        <v>1071</v>
      </c>
      <c r="C253" s="685"/>
      <c r="D253" s="685"/>
      <c r="E253" s="30"/>
      <c r="F253" s="22"/>
      <c r="G253" s="21"/>
      <c r="H253" s="21"/>
      <c r="I253" s="21"/>
    </row>
    <row r="255" spans="2:10" ht="15" customHeight="1" x14ac:dyDescent="0.3">
      <c r="B255" s="723" t="s">
        <v>1072</v>
      </c>
      <c r="C255" s="723"/>
      <c r="D255" s="723"/>
      <c r="E255" s="723"/>
      <c r="F255" s="723"/>
      <c r="G255" s="723"/>
      <c r="H255" s="723"/>
      <c r="I255" s="723"/>
      <c r="J255" s="286"/>
    </row>
    <row r="256" spans="2:10" ht="15" customHeight="1" x14ac:dyDescent="0.25">
      <c r="B256" s="204" t="s">
        <v>170</v>
      </c>
      <c r="C256" s="28"/>
      <c r="D256" s="28"/>
      <c r="E256" s="28"/>
      <c r="F256" s="28"/>
      <c r="G256" s="28"/>
      <c r="H256" s="28"/>
      <c r="I256" s="28"/>
    </row>
    <row r="257" spans="2:10" ht="15" customHeight="1" x14ac:dyDescent="0.25">
      <c r="B257" s="31"/>
      <c r="C257" s="31"/>
      <c r="D257" s="31"/>
      <c r="E257" s="31"/>
      <c r="F257" s="31"/>
      <c r="G257" s="31"/>
      <c r="H257" s="31"/>
      <c r="I257" s="31"/>
    </row>
    <row r="258" spans="2:10" ht="15" customHeight="1" x14ac:dyDescent="0.25">
      <c r="B258" s="160" t="s">
        <v>1073</v>
      </c>
      <c r="C258" s="163" t="s">
        <v>1074</v>
      </c>
      <c r="D258" s="222" t="s">
        <v>1075</v>
      </c>
      <c r="E258" s="8"/>
      <c r="F258" s="8"/>
      <c r="G258" s="8"/>
      <c r="H258" s="8"/>
      <c r="I258" s="8"/>
    </row>
    <row r="259" spans="2:10" ht="15" customHeight="1" x14ac:dyDescent="0.25">
      <c r="B259" s="181" t="s">
        <v>1000</v>
      </c>
      <c r="C259" s="181">
        <v>10</v>
      </c>
      <c r="D259" s="468">
        <f>Table8299[[#This Row],[Number of Senior Managers]]/Table8299[[#Totals],[Number of Senior Managers]]</f>
        <v>0.58823529411764708</v>
      </c>
      <c r="E259" s="8"/>
      <c r="F259" s="8"/>
      <c r="G259" s="8"/>
      <c r="H259" s="8"/>
      <c r="I259" s="8"/>
    </row>
    <row r="260" spans="2:10" ht="15" customHeight="1" x14ac:dyDescent="0.25">
      <c r="B260" s="181" t="s">
        <v>1076</v>
      </c>
      <c r="C260" s="181">
        <v>1</v>
      </c>
      <c r="D260" s="468">
        <f>Table8299[[#This Row],[Number of Senior Managers]]/Table8299[[#Totals],[Number of Senior Managers]]</f>
        <v>5.8823529411764705E-2</v>
      </c>
      <c r="E260" s="8"/>
      <c r="F260" s="8"/>
      <c r="G260" s="8"/>
      <c r="H260" s="8"/>
      <c r="I260" s="8"/>
    </row>
    <row r="261" spans="2:10" ht="15" customHeight="1" x14ac:dyDescent="0.25">
      <c r="B261" s="365" t="s">
        <v>1077</v>
      </c>
      <c r="C261" s="365">
        <v>6</v>
      </c>
      <c r="D261" s="469">
        <f>Table8299[[#This Row],[Number of Senior Managers]]/Table8299[[#Totals],[Number of Senior Managers]]</f>
        <v>0.35294117647058826</v>
      </c>
      <c r="E261" s="8"/>
      <c r="F261" s="8"/>
      <c r="G261" s="8"/>
      <c r="H261" s="8"/>
      <c r="I261" s="8"/>
    </row>
    <row r="262" spans="2:10" ht="15" customHeight="1" x14ac:dyDescent="0.25">
      <c r="B262" s="181" t="s">
        <v>1078</v>
      </c>
      <c r="C262" s="181">
        <f>SUBTOTAL(109,Table8299[Number of Senior Managers])</f>
        <v>17</v>
      </c>
      <c r="D262" s="468">
        <f>SUBTOTAL(109,Table8299[Proportion])</f>
        <v>1</v>
      </c>
      <c r="E262" s="8"/>
      <c r="F262" s="8"/>
      <c r="G262" s="8"/>
      <c r="H262" s="8"/>
      <c r="I262" s="8"/>
    </row>
    <row r="263" spans="2:10" ht="45" customHeight="1" x14ac:dyDescent="0.25">
      <c r="B263" s="685" t="s">
        <v>1079</v>
      </c>
      <c r="C263" s="685"/>
      <c r="D263" s="685"/>
      <c r="E263" s="30"/>
      <c r="F263" s="30"/>
      <c r="G263" s="30"/>
      <c r="H263" s="30"/>
      <c r="I263" s="30"/>
    </row>
    <row r="265" spans="2:10" ht="24.95" customHeight="1" x14ac:dyDescent="0.25">
      <c r="B265" s="713" t="s">
        <v>1080</v>
      </c>
      <c r="C265" s="713"/>
      <c r="D265" s="118"/>
      <c r="E265" s="84"/>
      <c r="F265" s="84"/>
      <c r="G265" s="84"/>
      <c r="H265" s="84"/>
      <c r="I265" s="119"/>
      <c r="J265" s="119"/>
    </row>
    <row r="267" spans="2:10" ht="15" customHeight="1" x14ac:dyDescent="0.3">
      <c r="B267" s="698" t="s">
        <v>1081</v>
      </c>
      <c r="C267" s="698"/>
      <c r="D267" s="698"/>
      <c r="E267" s="698"/>
      <c r="F267" s="698"/>
      <c r="G267" s="698"/>
      <c r="H267" s="698"/>
      <c r="I267" s="698"/>
      <c r="J267" s="286"/>
    </row>
    <row r="268" spans="2:10" ht="15" customHeight="1" x14ac:dyDescent="0.25">
      <c r="B268" s="204" t="s">
        <v>172</v>
      </c>
      <c r="C268" s="28"/>
      <c r="D268" s="28"/>
      <c r="E268" s="28"/>
      <c r="F268" s="28"/>
      <c r="G268" s="28"/>
      <c r="H268" s="28"/>
      <c r="I268" s="28"/>
    </row>
    <row r="269" spans="2:10" ht="15" customHeight="1" x14ac:dyDescent="0.25">
      <c r="B269" s="31"/>
      <c r="C269" s="31"/>
      <c r="D269" s="31"/>
      <c r="E269" s="31"/>
      <c r="F269" s="31"/>
      <c r="G269" s="31"/>
      <c r="H269" s="31"/>
      <c r="I269" s="31"/>
    </row>
    <row r="270" spans="2:10" ht="60" customHeight="1" x14ac:dyDescent="0.25">
      <c r="B270" s="209" t="s">
        <v>1082</v>
      </c>
      <c r="C270" s="719" t="s">
        <v>1083</v>
      </c>
      <c r="D270" s="719"/>
      <c r="E270" s="719"/>
      <c r="F270" s="719"/>
      <c r="G270" s="104"/>
      <c r="H270" s="104"/>
      <c r="I270" s="104"/>
      <c r="J270" s="104"/>
    </row>
    <row r="271" spans="2:10" ht="15" customHeight="1" x14ac:dyDescent="0.25">
      <c r="B271" s="248" t="s">
        <v>1084</v>
      </c>
      <c r="C271" s="257" t="s">
        <v>458</v>
      </c>
      <c r="D271" s="159" t="s">
        <v>1085</v>
      </c>
      <c r="E271" s="159" t="s">
        <v>460</v>
      </c>
      <c r="F271" s="317" t="s">
        <v>461</v>
      </c>
    </row>
    <row r="272" spans="2:10" ht="15" customHeight="1" x14ac:dyDescent="0.25">
      <c r="B272" s="277" t="s">
        <v>1086</v>
      </c>
      <c r="C272" s="433">
        <f>SUM(C277:C279)</f>
        <v>2932</v>
      </c>
      <c r="D272" s="433">
        <f>SUM(D277:D279)</f>
        <v>2482</v>
      </c>
      <c r="E272" s="433">
        <f>SUM(E277:E279)</f>
        <v>2209</v>
      </c>
      <c r="F272" s="433">
        <f>SUM(F277:F279)</f>
        <v>1623</v>
      </c>
    </row>
    <row r="273" spans="1:29" ht="15" customHeight="1" x14ac:dyDescent="0.25">
      <c r="B273" s="168" t="s">
        <v>1015</v>
      </c>
      <c r="C273" s="436"/>
      <c r="D273" s="436"/>
      <c r="E273" s="436"/>
      <c r="F273" s="436"/>
    </row>
    <row r="274" spans="1:29" ht="15" customHeight="1" x14ac:dyDescent="0.25">
      <c r="B274" s="330" t="s">
        <v>995</v>
      </c>
      <c r="C274" s="231">
        <f>178+48</f>
        <v>226</v>
      </c>
      <c r="D274" s="231" t="s">
        <v>470</v>
      </c>
      <c r="E274" s="231">
        <v>91</v>
      </c>
      <c r="F274" s="231" t="s">
        <v>470</v>
      </c>
    </row>
    <row r="275" spans="1:29" ht="15" customHeight="1" x14ac:dyDescent="0.25">
      <c r="B275" s="330" t="s">
        <v>996</v>
      </c>
      <c r="C275" s="231">
        <f>2612+94</f>
        <v>2706</v>
      </c>
      <c r="D275" s="231" t="s">
        <v>470</v>
      </c>
      <c r="E275" s="231">
        <v>2118</v>
      </c>
      <c r="F275" s="231" t="s">
        <v>470</v>
      </c>
    </row>
    <row r="276" spans="1:29" ht="15" customHeight="1" x14ac:dyDescent="0.25">
      <c r="B276" s="168" t="s">
        <v>1016</v>
      </c>
      <c r="C276" s="436"/>
      <c r="D276" s="436"/>
      <c r="E276" s="436"/>
      <c r="F276" s="436"/>
    </row>
    <row r="277" spans="1:29" ht="15" customHeight="1" x14ac:dyDescent="0.25">
      <c r="B277" s="330" t="s">
        <v>424</v>
      </c>
      <c r="C277" s="231">
        <v>2790</v>
      </c>
      <c r="D277" s="231">
        <v>2372</v>
      </c>
      <c r="E277" s="231">
        <v>2209</v>
      </c>
      <c r="F277" s="231">
        <v>1623</v>
      </c>
    </row>
    <row r="278" spans="1:29" ht="15" customHeight="1" x14ac:dyDescent="0.25">
      <c r="B278" s="330" t="s">
        <v>567</v>
      </c>
      <c r="C278" s="231">
        <v>142</v>
      </c>
      <c r="D278" s="231">
        <v>110</v>
      </c>
      <c r="E278" s="231"/>
      <c r="F278" s="231"/>
    </row>
    <row r="279" spans="1:29" ht="15" customHeight="1" x14ac:dyDescent="0.25">
      <c r="B279" s="330" t="s">
        <v>1008</v>
      </c>
      <c r="C279" s="231">
        <v>0</v>
      </c>
      <c r="D279" s="231">
        <v>0</v>
      </c>
      <c r="E279" s="231" t="s">
        <v>470</v>
      </c>
      <c r="F279" s="231" t="s">
        <v>470</v>
      </c>
    </row>
    <row r="280" spans="1:29" ht="15" customHeight="1" x14ac:dyDescent="0.25">
      <c r="B280" s="168" t="s">
        <v>1087</v>
      </c>
      <c r="C280" s="436"/>
      <c r="D280" s="436"/>
      <c r="E280" s="436"/>
      <c r="F280" s="436"/>
    </row>
    <row r="281" spans="1:29" ht="15" customHeight="1" x14ac:dyDescent="0.25">
      <c r="B281" s="330" t="s">
        <v>1088</v>
      </c>
      <c r="C281" s="231">
        <f>SUM(C282:C283)</f>
        <v>2700</v>
      </c>
      <c r="D281" s="231">
        <f>SUM(D282:D283)</f>
        <v>2389</v>
      </c>
      <c r="E281" s="231">
        <f>SUM(E282:E283)</f>
        <v>2077</v>
      </c>
      <c r="F281" s="231">
        <f>SUM(F282:F283)</f>
        <v>1590</v>
      </c>
    </row>
    <row r="282" spans="1:29" ht="15" customHeight="1" x14ac:dyDescent="0.25">
      <c r="B282" s="330" t="s">
        <v>1089</v>
      </c>
      <c r="C282" s="231">
        <v>1132</v>
      </c>
      <c r="D282" s="231">
        <v>888</v>
      </c>
      <c r="E282" s="231">
        <v>0</v>
      </c>
      <c r="F282" s="231">
        <v>991</v>
      </c>
    </row>
    <row r="283" spans="1:29" ht="15" customHeight="1" x14ac:dyDescent="0.25">
      <c r="B283" s="330" t="s">
        <v>1090</v>
      </c>
      <c r="C283" s="231">
        <v>1568</v>
      </c>
      <c r="D283" s="231">
        <v>1501</v>
      </c>
      <c r="E283" s="231">
        <v>2077</v>
      </c>
      <c r="F283" s="231">
        <v>599</v>
      </c>
    </row>
    <row r="284" spans="1:29" ht="15" customHeight="1" x14ac:dyDescent="0.25">
      <c r="B284" s="330" t="s">
        <v>1000</v>
      </c>
      <c r="C284" s="231">
        <v>90</v>
      </c>
      <c r="D284" s="231">
        <v>93</v>
      </c>
      <c r="E284" s="231">
        <v>132</v>
      </c>
      <c r="F284" s="231">
        <v>33</v>
      </c>
    </row>
    <row r="285" spans="1:29" s="128" customFormat="1" ht="84.95" customHeight="1" x14ac:dyDescent="0.25">
      <c r="A285" s="126"/>
      <c r="B285" s="685" t="s">
        <v>1091</v>
      </c>
      <c r="C285" s="685"/>
      <c r="D285" s="685"/>
      <c r="E285" s="685"/>
      <c r="F285" s="685"/>
      <c r="G285" s="126"/>
      <c r="H285" s="126"/>
      <c r="I285" s="127"/>
      <c r="J285" s="127"/>
      <c r="K285" s="127"/>
      <c r="L285" s="127"/>
      <c r="M285" s="127"/>
      <c r="N285" s="127"/>
      <c r="O285" s="127"/>
      <c r="P285" s="127"/>
      <c r="Q285" s="127"/>
      <c r="R285" s="127"/>
      <c r="S285" s="127"/>
      <c r="T285" s="127"/>
      <c r="U285" s="127"/>
      <c r="V285" s="127"/>
      <c r="W285" s="127"/>
      <c r="X285" s="127"/>
      <c r="Y285" s="127"/>
      <c r="Z285" s="127"/>
      <c r="AA285" s="127"/>
      <c r="AB285" s="127"/>
      <c r="AC285" s="127"/>
    </row>
    <row r="287" spans="1:29" ht="15" customHeight="1" x14ac:dyDescent="0.3">
      <c r="B287" s="698" t="s">
        <v>173</v>
      </c>
      <c r="C287" s="698"/>
      <c r="D287" s="698"/>
      <c r="E287" s="698"/>
      <c r="F287" s="698"/>
      <c r="G287" s="698"/>
      <c r="H287" s="698"/>
      <c r="I287" s="698"/>
      <c r="J287" s="226"/>
      <c r="K287" s="92"/>
      <c r="L287" s="92"/>
      <c r="M287" s="92"/>
    </row>
    <row r="288" spans="1:29" ht="15" customHeight="1" x14ac:dyDescent="0.25">
      <c r="B288" s="204" t="s">
        <v>174</v>
      </c>
      <c r="C288" s="28"/>
      <c r="D288" s="28"/>
      <c r="E288" s="28"/>
      <c r="F288" s="28"/>
      <c r="G288" s="28"/>
      <c r="H288" s="28"/>
      <c r="I288" s="28"/>
      <c r="J288" s="28"/>
      <c r="K288" s="87"/>
      <c r="L288" s="87"/>
      <c r="M288" s="87"/>
    </row>
    <row r="289" spans="2:13" ht="15" customHeight="1" x14ac:dyDescent="0.25">
      <c r="B289" s="31"/>
      <c r="C289" s="31"/>
      <c r="D289" s="59"/>
      <c r="E289" s="31"/>
      <c r="F289" s="31"/>
      <c r="G289" s="31"/>
      <c r="H289" s="31"/>
      <c r="I289" s="31"/>
      <c r="J289" s="31"/>
      <c r="K289" s="7"/>
      <c r="L289" s="7"/>
      <c r="M289" s="7"/>
    </row>
    <row r="290" spans="2:13" ht="15" customHeight="1" x14ac:dyDescent="0.25">
      <c r="B290" s="248" t="s">
        <v>1092</v>
      </c>
      <c r="C290" s="257" t="s">
        <v>458</v>
      </c>
      <c r="D290" s="159" t="s">
        <v>830</v>
      </c>
      <c r="E290" s="159" t="s">
        <v>459</v>
      </c>
      <c r="F290" s="159" t="s">
        <v>1035</v>
      </c>
      <c r="G290" s="159" t="s">
        <v>460</v>
      </c>
      <c r="H290" s="159" t="s">
        <v>1036</v>
      </c>
      <c r="I290" s="159" t="s">
        <v>461</v>
      </c>
      <c r="J290" s="317" t="s">
        <v>1037</v>
      </c>
      <c r="K290" s="16"/>
      <c r="L290" s="16"/>
      <c r="M290" s="16"/>
    </row>
    <row r="291" spans="2:13" ht="15" customHeight="1" x14ac:dyDescent="0.25">
      <c r="B291" s="277" t="s">
        <v>317</v>
      </c>
      <c r="C291" s="433">
        <f>SUM(C292:C293)</f>
        <v>4254</v>
      </c>
      <c r="D291" s="470"/>
      <c r="E291" s="433">
        <f>SUM(E292:E293)</f>
        <v>3723</v>
      </c>
      <c r="F291" s="471"/>
      <c r="G291" s="433">
        <f>SUM(G292:G293)</f>
        <v>3402</v>
      </c>
      <c r="H291" s="471"/>
      <c r="I291" s="433">
        <f>SUM(I292:I293)</f>
        <v>2754</v>
      </c>
      <c r="J291" s="471"/>
      <c r="K291" s="53"/>
      <c r="L291" s="53"/>
      <c r="M291" s="53"/>
    </row>
    <row r="292" spans="2:13" ht="15" customHeight="1" x14ac:dyDescent="0.25">
      <c r="B292" s="330" t="s">
        <v>159</v>
      </c>
      <c r="C292" s="231">
        <f>C295+C298+C301</f>
        <v>1322</v>
      </c>
      <c r="D292" s="419">
        <f>Table311301[[#This Row],[FY2023]]/C291</f>
        <v>0.31076633756464506</v>
      </c>
      <c r="E292" s="231">
        <f>E295+E298+E301</f>
        <v>1241</v>
      </c>
      <c r="F292" s="456">
        <v>0.33333333333333331</v>
      </c>
      <c r="G292" s="231">
        <v>1193</v>
      </c>
      <c r="H292" s="456">
        <v>0.35067607289829511</v>
      </c>
      <c r="I292" s="231">
        <f>I295</f>
        <v>1131</v>
      </c>
      <c r="J292" s="456">
        <f>Table311301[[#This Row],[FY2020]]/I291</f>
        <v>0.41067538126361658</v>
      </c>
      <c r="K292" s="16"/>
      <c r="L292" s="16"/>
      <c r="M292" s="16"/>
    </row>
    <row r="293" spans="2:13" ht="15" customHeight="1" x14ac:dyDescent="0.25">
      <c r="B293" s="330" t="s">
        <v>1081</v>
      </c>
      <c r="C293" s="231">
        <f>C296+C299+C302</f>
        <v>2932</v>
      </c>
      <c r="D293" s="419">
        <f>Table311301[[#This Row],[FY2023]]/C291</f>
        <v>0.689233662435355</v>
      </c>
      <c r="E293" s="231">
        <f>E296+E299+E302</f>
        <v>2482</v>
      </c>
      <c r="F293" s="456">
        <v>0.66666666666666663</v>
      </c>
      <c r="G293" s="231">
        <v>2209</v>
      </c>
      <c r="H293" s="456">
        <v>0.64932392710170483</v>
      </c>
      <c r="I293" s="231">
        <f>I296</f>
        <v>1623</v>
      </c>
      <c r="J293" s="460">
        <f>Table311301[[#This Row],[FY2020]]/I291</f>
        <v>0.58932461873638342</v>
      </c>
      <c r="K293" s="16"/>
      <c r="L293" s="16"/>
      <c r="M293" s="16"/>
    </row>
    <row r="294" spans="2:13" ht="15" customHeight="1" x14ac:dyDescent="0.25">
      <c r="B294" s="277" t="s">
        <v>1093</v>
      </c>
      <c r="C294" s="433">
        <f>SUM(C295:C296)</f>
        <v>4026</v>
      </c>
      <c r="D294" s="470"/>
      <c r="E294" s="433">
        <f>SUM(E295:E296)</f>
        <v>3529</v>
      </c>
      <c r="F294" s="471"/>
      <c r="G294" s="433">
        <f>SUM(G295:G296)</f>
        <v>3402</v>
      </c>
      <c r="H294" s="471"/>
      <c r="I294" s="433">
        <f>SUM(I295:I296)</f>
        <v>2754</v>
      </c>
      <c r="J294" s="471"/>
      <c r="K294" s="53"/>
      <c r="L294" s="53"/>
      <c r="M294" s="53"/>
    </row>
    <row r="295" spans="2:13" ht="15" customHeight="1" x14ac:dyDescent="0.25">
      <c r="B295" s="330" t="s">
        <v>159</v>
      </c>
      <c r="C295" s="231">
        <f>C130</f>
        <v>1236</v>
      </c>
      <c r="D295" s="419">
        <f>Table311301[[#This Row],[FY2023]]/C294</f>
        <v>0.30700447093889716</v>
      </c>
      <c r="E295" s="231">
        <v>1157</v>
      </c>
      <c r="F295" s="456">
        <f>Table311301[[#This Row],[FY2022]]/E294</f>
        <v>0.32785491640691417</v>
      </c>
      <c r="G295" s="231">
        <v>1193</v>
      </c>
      <c r="H295" s="456">
        <f>Table311301[[#This Row],[FY2021]]/G294</f>
        <v>0.35067607289829511</v>
      </c>
      <c r="I295" s="231">
        <v>1131</v>
      </c>
      <c r="J295" s="456">
        <f>Table311301[[#This Row],[FY2020]]/I294</f>
        <v>0.41067538126361658</v>
      </c>
      <c r="K295" s="16"/>
      <c r="L295" s="16"/>
      <c r="M295" s="16"/>
    </row>
    <row r="296" spans="2:13" ht="15" customHeight="1" x14ac:dyDescent="0.25">
      <c r="B296" s="330" t="s">
        <v>1081</v>
      </c>
      <c r="C296" s="231">
        <f>C277</f>
        <v>2790</v>
      </c>
      <c r="D296" s="419">
        <f>Table311301[[#This Row],[FY2023]]/C294</f>
        <v>0.69299552906110284</v>
      </c>
      <c r="E296" s="231">
        <v>2372</v>
      </c>
      <c r="F296" s="460">
        <f>Table311301[[#This Row],[FY2022]]/E294</f>
        <v>0.67214508359308589</v>
      </c>
      <c r="G296" s="231">
        <v>2209</v>
      </c>
      <c r="H296" s="460">
        <f>Table311301[[#This Row],[FY2021]]/G294</f>
        <v>0.64932392710170483</v>
      </c>
      <c r="I296" s="231">
        <v>1623</v>
      </c>
      <c r="J296" s="460">
        <f>Table311301[[#This Row],[FY2020]]/I294</f>
        <v>0.58932461873638342</v>
      </c>
      <c r="K296" s="16"/>
      <c r="L296" s="16"/>
      <c r="M296" s="16"/>
    </row>
    <row r="297" spans="2:13" ht="15" customHeight="1" x14ac:dyDescent="0.25">
      <c r="B297" s="277" t="s">
        <v>675</v>
      </c>
      <c r="C297" s="433">
        <f>SUM(C298:C299)</f>
        <v>213</v>
      </c>
      <c r="D297" s="470"/>
      <c r="E297" s="433">
        <f>SUM(E298:E299)</f>
        <v>179</v>
      </c>
      <c r="F297" s="471"/>
      <c r="G297" s="433"/>
      <c r="H297" s="433"/>
      <c r="I297" s="433"/>
      <c r="J297" s="433"/>
      <c r="K297" s="53"/>
      <c r="L297" s="53"/>
      <c r="M297" s="53"/>
    </row>
    <row r="298" spans="2:13" ht="15" customHeight="1" x14ac:dyDescent="0.25">
      <c r="B298" s="330" t="s">
        <v>159</v>
      </c>
      <c r="C298" s="231">
        <f>C131</f>
        <v>71</v>
      </c>
      <c r="D298" s="419">
        <f>Table311301[[#This Row],[FY2023]]/C297</f>
        <v>0.33333333333333331</v>
      </c>
      <c r="E298" s="231">
        <v>69</v>
      </c>
      <c r="F298" s="456">
        <f>Table311301[[#This Row],[FY2022]]/E297</f>
        <v>0.38547486033519551</v>
      </c>
      <c r="G298" s="100"/>
      <c r="H298" s="100"/>
      <c r="I298" s="100"/>
      <c r="J298" s="100"/>
      <c r="K298" s="16"/>
      <c r="L298" s="16"/>
      <c r="M298" s="16"/>
    </row>
    <row r="299" spans="2:13" ht="15" customHeight="1" x14ac:dyDescent="0.25">
      <c r="B299" s="330" t="s">
        <v>1081</v>
      </c>
      <c r="C299" s="231">
        <f>C278</f>
        <v>142</v>
      </c>
      <c r="D299" s="419">
        <f>Table311301[[#This Row],[FY2023]]/C297</f>
        <v>0.66666666666666663</v>
      </c>
      <c r="E299" s="231">
        <v>110</v>
      </c>
      <c r="F299" s="456">
        <f>Table311301[[#This Row],[FY2022]]/E297</f>
        <v>0.61452513966480449</v>
      </c>
      <c r="G299" s="100"/>
      <c r="H299" s="100"/>
      <c r="I299" s="100"/>
      <c r="J299" s="100"/>
      <c r="K299" s="16"/>
      <c r="L299" s="16"/>
      <c r="M299" s="16"/>
    </row>
    <row r="300" spans="2:13" ht="15" customHeight="1" x14ac:dyDescent="0.25">
      <c r="B300" s="277" t="s">
        <v>1094</v>
      </c>
      <c r="C300" s="433">
        <f>SUM(C301:C302)</f>
        <v>15</v>
      </c>
      <c r="D300" s="470"/>
      <c r="E300" s="433">
        <f>SUM(E301:E302)</f>
        <v>15</v>
      </c>
      <c r="F300" s="471"/>
      <c r="G300" s="433" t="s">
        <v>470</v>
      </c>
      <c r="H300" s="433" t="s">
        <v>470</v>
      </c>
      <c r="I300" s="433" t="s">
        <v>470</v>
      </c>
      <c r="J300" s="433" t="s">
        <v>470</v>
      </c>
      <c r="K300" s="53"/>
      <c r="L300" s="53"/>
      <c r="M300" s="53"/>
    </row>
    <row r="301" spans="2:13" ht="15" customHeight="1" x14ac:dyDescent="0.25">
      <c r="B301" s="330" t="s">
        <v>159</v>
      </c>
      <c r="C301" s="231">
        <f>C132</f>
        <v>15</v>
      </c>
      <c r="D301" s="419">
        <f>Table311301[[#This Row],[FY2023]]/C300</f>
        <v>1</v>
      </c>
      <c r="E301" s="231">
        <v>15</v>
      </c>
      <c r="F301" s="456">
        <f>Table311301[[#This Row],[FY2022]]/E300</f>
        <v>1</v>
      </c>
      <c r="G301" s="231" t="s">
        <v>470</v>
      </c>
      <c r="H301" s="231" t="s">
        <v>470</v>
      </c>
      <c r="I301" s="231" t="s">
        <v>470</v>
      </c>
      <c r="J301" s="231" t="s">
        <v>470</v>
      </c>
      <c r="K301" s="16"/>
      <c r="L301" s="16"/>
      <c r="M301" s="16"/>
    </row>
    <row r="302" spans="2:13" ht="15" customHeight="1" x14ac:dyDescent="0.25">
      <c r="B302" s="330" t="s">
        <v>1081</v>
      </c>
      <c r="C302" s="231">
        <f>C279</f>
        <v>0</v>
      </c>
      <c r="D302" s="419">
        <f>Table311301[[#This Row],[FY2023]]/C300</f>
        <v>0</v>
      </c>
      <c r="E302" s="231">
        <v>0</v>
      </c>
      <c r="F302" s="456">
        <f>Table311301[[#This Row],[FY2022]]/E300</f>
        <v>0</v>
      </c>
      <c r="G302" s="231" t="s">
        <v>470</v>
      </c>
      <c r="H302" s="231" t="s">
        <v>470</v>
      </c>
      <c r="I302" s="231" t="s">
        <v>470</v>
      </c>
      <c r="J302" s="231" t="s">
        <v>470</v>
      </c>
      <c r="K302" s="16"/>
      <c r="L302" s="16"/>
      <c r="M302" s="16"/>
    </row>
    <row r="303" spans="2:13" ht="30" customHeight="1" x14ac:dyDescent="0.25">
      <c r="B303" s="685" t="s">
        <v>1095</v>
      </c>
      <c r="C303" s="685"/>
      <c r="D303" s="685"/>
      <c r="E303" s="685"/>
      <c r="F303" s="685"/>
      <c r="G303" s="685"/>
      <c r="H303" s="438"/>
      <c r="I303" s="438"/>
      <c r="J303" s="438"/>
      <c r="K303" s="7"/>
      <c r="L303" s="7"/>
      <c r="M303" s="7"/>
    </row>
    <row r="304" spans="2:13" ht="15" customHeight="1" x14ac:dyDescent="0.25">
      <c r="B304" s="49"/>
      <c r="C304" s="46"/>
      <c r="D304" s="48"/>
      <c r="E304" s="46"/>
      <c r="F304" s="48"/>
      <c r="G304" s="46"/>
      <c r="H304" s="48"/>
      <c r="I304" s="46"/>
      <c r="J304" s="48"/>
      <c r="K304" s="7"/>
      <c r="L304" s="7"/>
      <c r="M304" s="7"/>
    </row>
    <row r="305" spans="2:10" ht="15" customHeight="1" x14ac:dyDescent="0.3">
      <c r="B305" s="698" t="s">
        <v>175</v>
      </c>
      <c r="C305" s="698"/>
      <c r="D305" s="698"/>
      <c r="E305" s="698"/>
      <c r="F305" s="698"/>
      <c r="G305" s="698"/>
      <c r="H305" s="698"/>
      <c r="I305" s="698"/>
      <c r="J305" s="286"/>
    </row>
    <row r="306" spans="2:10" ht="15" customHeight="1" x14ac:dyDescent="0.25">
      <c r="B306" s="204" t="s">
        <v>176</v>
      </c>
      <c r="C306" s="28"/>
      <c r="D306" s="28"/>
      <c r="E306" s="28"/>
      <c r="F306" s="28"/>
      <c r="G306" s="28"/>
      <c r="H306" s="28"/>
      <c r="I306" s="28"/>
    </row>
    <row r="307" spans="2:10" ht="15" customHeight="1" x14ac:dyDescent="0.25">
      <c r="B307" s="31"/>
      <c r="C307" s="31"/>
      <c r="D307" s="31"/>
      <c r="E307" s="31"/>
      <c r="F307" s="31"/>
      <c r="G307" s="31"/>
      <c r="H307" s="31"/>
      <c r="I307" s="31"/>
    </row>
    <row r="308" spans="2:10" ht="50.1" customHeight="1" x14ac:dyDescent="0.25">
      <c r="B308" s="209" t="s">
        <v>1082</v>
      </c>
      <c r="C308" s="719" t="s">
        <v>1096</v>
      </c>
      <c r="D308" s="719"/>
      <c r="E308" s="719"/>
      <c r="F308" s="719"/>
      <c r="G308" s="104"/>
      <c r="H308" s="31"/>
      <c r="I308" s="31"/>
    </row>
    <row r="309" spans="2:10" ht="15" customHeight="1" x14ac:dyDescent="0.25">
      <c r="B309" s="26"/>
      <c r="C309" s="26"/>
      <c r="D309" s="26"/>
      <c r="E309" s="26"/>
      <c r="F309" s="7"/>
      <c r="G309" s="7"/>
      <c r="H309" s="7"/>
      <c r="I309" s="7"/>
    </row>
    <row r="310" spans="2:10" ht="15" customHeight="1" x14ac:dyDescent="0.3">
      <c r="B310" s="698" t="s">
        <v>177</v>
      </c>
      <c r="C310" s="698"/>
      <c r="D310" s="698"/>
      <c r="E310" s="698"/>
      <c r="F310" s="698"/>
      <c r="G310" s="698"/>
      <c r="H310" s="698"/>
      <c r="I310" s="698"/>
      <c r="J310" s="286"/>
    </row>
    <row r="311" spans="2:10" ht="15" customHeight="1" x14ac:dyDescent="0.25">
      <c r="B311" s="204" t="s">
        <v>178</v>
      </c>
      <c r="C311" s="28"/>
      <c r="D311" s="28"/>
      <c r="E311" s="28"/>
      <c r="F311" s="28"/>
      <c r="G311" s="28"/>
      <c r="H311" s="28"/>
      <c r="I311" s="28"/>
    </row>
    <row r="312" spans="2:10" ht="15" customHeight="1" x14ac:dyDescent="0.25">
      <c r="B312" s="31"/>
      <c r="C312" s="31"/>
      <c r="D312" s="31"/>
      <c r="E312" s="31"/>
      <c r="F312" s="31"/>
      <c r="G312" s="31"/>
      <c r="H312" s="31"/>
      <c r="I312" s="31"/>
    </row>
    <row r="313" spans="2:10" ht="39.950000000000003" customHeight="1" x14ac:dyDescent="0.25">
      <c r="B313" s="209" t="s">
        <v>1082</v>
      </c>
      <c r="C313" s="719" t="s">
        <v>1097</v>
      </c>
      <c r="D313" s="719"/>
      <c r="E313" s="719"/>
      <c r="F313" s="719"/>
      <c r="G313" s="104"/>
      <c r="H313" s="31"/>
      <c r="I313" s="31"/>
    </row>
    <row r="314" spans="2:10" ht="15" customHeight="1" x14ac:dyDescent="0.25">
      <c r="B314" s="26"/>
      <c r="C314" s="26"/>
      <c r="D314" s="26"/>
      <c r="E314" s="26"/>
      <c r="F314" s="7"/>
      <c r="G314" s="7"/>
      <c r="H314" s="7"/>
      <c r="I314" s="7"/>
    </row>
    <row r="315" spans="2:10" ht="15" customHeight="1" x14ac:dyDescent="0.3">
      <c r="B315" s="698" t="s">
        <v>179</v>
      </c>
      <c r="C315" s="698"/>
      <c r="D315" s="698"/>
      <c r="E315" s="698"/>
      <c r="F315" s="698"/>
      <c r="G315" s="698"/>
      <c r="H315" s="698"/>
      <c r="I315" s="698"/>
      <c r="J315" s="286"/>
    </row>
    <row r="316" spans="2:10" ht="15" customHeight="1" x14ac:dyDescent="0.25">
      <c r="B316" s="204" t="s">
        <v>180</v>
      </c>
      <c r="C316" s="28"/>
      <c r="D316" s="28"/>
      <c r="E316" s="28"/>
      <c r="F316" s="28"/>
      <c r="G316" s="28"/>
      <c r="H316" s="28"/>
      <c r="I316" s="28"/>
    </row>
    <row r="317" spans="2:10" ht="15" customHeight="1" x14ac:dyDescent="0.25">
      <c r="B317" s="31"/>
      <c r="C317" s="31"/>
      <c r="D317" s="31"/>
      <c r="E317" s="31"/>
      <c r="F317" s="31"/>
      <c r="G317" s="31"/>
      <c r="H317" s="31"/>
      <c r="I317" s="31"/>
    </row>
    <row r="318" spans="2:10" ht="45.95" customHeight="1" x14ac:dyDescent="0.25">
      <c r="B318" s="209" t="s">
        <v>1082</v>
      </c>
      <c r="C318" s="719" t="s">
        <v>1098</v>
      </c>
      <c r="D318" s="719"/>
      <c r="E318" s="719"/>
      <c r="F318" s="719"/>
      <c r="G318" s="104"/>
      <c r="H318" s="31"/>
      <c r="I318" s="31"/>
    </row>
    <row r="320" spans="2:10" ht="15" customHeight="1" x14ac:dyDescent="0.25">
      <c r="B320" s="25"/>
    </row>
    <row r="321" spans="2:2" ht="15" customHeight="1" x14ac:dyDescent="0.25">
      <c r="B321" s="25"/>
    </row>
    <row r="322" spans="2:2" ht="15" customHeight="1" x14ac:dyDescent="0.25">
      <c r="B322" s="25"/>
    </row>
  </sheetData>
  <mergeCells count="44">
    <mergeCell ref="B1:F1"/>
    <mergeCell ref="B3:E3"/>
    <mergeCell ref="C6:F6"/>
    <mergeCell ref="C8:F8"/>
    <mergeCell ref="C10:F10"/>
    <mergeCell ref="B61:F61"/>
    <mergeCell ref="C66:G66"/>
    <mergeCell ref="C11:F12"/>
    <mergeCell ref="C36:G36"/>
    <mergeCell ref="B39:E39"/>
    <mergeCell ref="B38:C38"/>
    <mergeCell ref="B40:E40"/>
    <mergeCell ref="B49:F49"/>
    <mergeCell ref="B51:E51"/>
    <mergeCell ref="B86:F86"/>
    <mergeCell ref="B189:C189"/>
    <mergeCell ref="B191:I191"/>
    <mergeCell ref="B230:J230"/>
    <mergeCell ref="B232:I232"/>
    <mergeCell ref="B148:F148"/>
    <mergeCell ref="B150:C150"/>
    <mergeCell ref="B152:I152"/>
    <mergeCell ref="B169:G169"/>
    <mergeCell ref="B88:C88"/>
    <mergeCell ref="B90:I90"/>
    <mergeCell ref="B119:I119"/>
    <mergeCell ref="B239:C239"/>
    <mergeCell ref="B237:F237"/>
    <mergeCell ref="B285:F285"/>
    <mergeCell ref="C270:F270"/>
    <mergeCell ref="B287:I287"/>
    <mergeCell ref="B241:I241"/>
    <mergeCell ref="B253:D253"/>
    <mergeCell ref="B255:I255"/>
    <mergeCell ref="B263:D263"/>
    <mergeCell ref="B265:C265"/>
    <mergeCell ref="B267:I267"/>
    <mergeCell ref="C308:F308"/>
    <mergeCell ref="C313:F313"/>
    <mergeCell ref="C318:F318"/>
    <mergeCell ref="B303:G303"/>
    <mergeCell ref="B305:I305"/>
    <mergeCell ref="B310:I310"/>
    <mergeCell ref="B315:I315"/>
  </mergeCells>
  <dataValidations disablePrompts="1" count="1">
    <dataValidation type="list" allowBlank="1" showInputMessage="1" showErrorMessage="1" sqref="E16:E27" xr:uid="{84C08AA1-E86F-6E49-BA1E-2DF911DA7B02}">
      <formula1>Status</formula1>
    </dataValidation>
  </dataValidations>
  <pageMargins left="0.7" right="0.7" top="0.75" bottom="0.75" header="0.3" footer="0.3"/>
  <drawing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Home</vt:lpstr>
      <vt:lpstr>Content</vt:lpstr>
      <vt:lpstr>Overview</vt:lpstr>
      <vt:lpstr>COMMUNITIES &amp; INDIGENOUS</vt:lpstr>
      <vt:lpstr>CORP. GOV &amp; BUSSINESS ETHICS</vt:lpstr>
      <vt:lpstr>ENV. &amp; BIODIVERSITY MGMT.</vt:lpstr>
      <vt:lpstr>GHG EMISSIONS</vt:lpstr>
      <vt:lpstr>H&amp;S</vt:lpstr>
      <vt:lpstr>LABOUR RIGHTS</vt:lpstr>
      <vt:lpstr>LAND &amp; RESOURCE RIGHTS</vt:lpstr>
      <vt:lpstr>RESPONSIBLE PROCUREMENT</vt:lpstr>
      <vt:lpstr>SECURITY PRACTICES</vt:lpstr>
      <vt:lpstr>SOCIOEC. CONTRIBUTIONS</vt:lpstr>
      <vt:lpstr>TAX TRANSPARENCY</vt:lpstr>
      <vt:lpstr>WASTE &amp; MATERIALS</vt:lpstr>
      <vt:lpstr>WATER &amp; EFFLUENTS</vt:lpstr>
      <vt:lpstr>Scorecards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Habed</dc:creator>
  <cp:keywords/>
  <dc:description/>
  <cp:lastModifiedBy>Luz Habed</cp:lastModifiedBy>
  <cp:revision/>
  <dcterms:created xsi:type="dcterms:W3CDTF">2023-12-18T21:55:05Z</dcterms:created>
  <dcterms:modified xsi:type="dcterms:W3CDTF">2024-05-24T20:40:04Z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